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17"/>
  <fileSharing readOnlyRecommended="1" userName="argocd" reservationPassword="0"/>
  <workbookPr/>
  <bookViews>
    <workbookView xWindow="65476" yWindow="65476" windowWidth="15480" windowHeight="11640" tabRatio="352" firstSheet="4" activeTab="0"/>
  </bookViews>
  <sheets>
    <sheet name="まとめ" sheetId="1" r:id="rId1"/>
    <sheet name="妻グラフ" sheetId="2" r:id="rId2"/>
    <sheet name="夫グラフ" sheetId="3" r:id="rId3"/>
    <sheet name="一括受取" sheetId="4" r:id="rId4"/>
    <sheet name="年金受取" sheetId="5" r:id="rId5"/>
  </sheets>
  <definedNames/>
  <calcPr calcId="191028"/>
  <extLst/>
</workbook>
</file>

<file path=xl/sharedStrings.xml><?xml version="1.0" encoding="utf-8"?>
<sst xmlns="http://schemas.openxmlformats.org/spreadsheetml/2006/main" count="282" uniqueCount="118">
  <si>
    <r>
      <t xml:space="preserve">お宝年金の受け取り方による税金や社会保険料の差額 (試算結果) </t>
    </r>
    <r>
      <rPr>
        <sz val="14"/>
        <color indexed="39"/>
        <rFont val="Hiragino Maru Gothic ProN"/>
        <family val="2"/>
      </rPr>
      <t>我が家の妻の場合</t>
    </r>
  </si>
  <si>
    <t>2023.7.22</t>
  </si>
  <si>
    <t>1  試算結果のまとめ (夫婦合計)</t>
  </si>
  <si>
    <t>３ 試算の詳細 (別シート参照)</t>
  </si>
  <si>
    <t>結果：年金受取の方が一括受取より夫婦の手取りが</t>
  </si>
  <si>
    <t>多い。</t>
  </si>
  <si>
    <t>項目</t>
  </si>
  <si>
    <t>一括受取 A</t>
  </si>
  <si>
    <t>年金受取 B</t>
  </si>
  <si>
    <t>差 BーA</t>
  </si>
  <si>
    <t>妻</t>
  </si>
  <si>
    <t>(1) 収入</t>
  </si>
  <si>
    <t>個人年金合計</t>
  </si>
  <si>
    <t>一括受取</t>
  </si>
  <si>
    <t>年金受取</t>
  </si>
  <si>
    <t>差</t>
  </si>
  <si>
    <t>給与合計</t>
  </si>
  <si>
    <t>個人年金額</t>
  </si>
  <si>
    <t>少ない</t>
  </si>
  <si>
    <t>多い</t>
  </si>
  <si>
    <t>公的年金合計</t>
  </si>
  <si>
    <t>税金・社会保険料</t>
  </si>
  <si>
    <t>合計</t>
  </si>
  <si>
    <t>手取り</t>
  </si>
  <si>
    <t>わずかに多い</t>
  </si>
  <si>
    <t>(2) 税金・社会保険</t>
  </si>
  <si>
    <t>所得税合計</t>
  </si>
  <si>
    <t>管理(確定申告)</t>
  </si>
  <si>
    <t>1回</t>
  </si>
  <si>
    <t>10回</t>
  </si>
  <si>
    <t>9回</t>
  </si>
  <si>
    <t>住民税合計</t>
  </si>
  <si>
    <t>社会保険料合計</t>
  </si>
  <si>
    <t>● 一括か年金かの参考になるサイトは、下記のアドレスを見てください。</t>
  </si>
  <si>
    <t>手取り (1)ー(2)</t>
  </si>
  <si>
    <r>
      <t>'</t>
    </r>
    <r>
      <rPr>
        <sz val="11"/>
        <color indexed="12"/>
        <rFont val="Hiragino Maru Gothic ProN"/>
        <family val="2"/>
      </rPr>
      <t>https://www.m-iga03.jp/column-incometax13#受給方法</t>
    </r>
  </si>
  <si>
    <t>月当たり</t>
  </si>
  <si>
    <t>２ 試算の条件 (緑の欄が必要な金額です）</t>
  </si>
  <si>
    <t>夫</t>
  </si>
  <si>
    <t>(3) 収入</t>
  </si>
  <si>
    <t>※1 経費の計算：年金額 X (払込総額 ➗ 年金総額)</t>
  </si>
  <si>
    <t>試算条件</t>
  </si>
  <si>
    <t>一括受取額(60歳)</t>
  </si>
  <si>
    <t>年金額</t>
  </si>
  <si>
    <t>(4) 税金・社会保険</t>
  </si>
  <si>
    <t>払込総額(経費)</t>
  </si>
  <si>
    <t>年金総額(10年)</t>
  </si>
  <si>
    <t>経費※1</t>
  </si>
  <si>
    <t>収入条件</t>
  </si>
  <si>
    <t>パート収入</t>
  </si>
  <si>
    <r>
      <t>60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69</t>
    </r>
    <r>
      <rPr>
        <sz val="11"/>
        <rFont val="Hiragino Maru Gothic ProN"/>
        <family val="2"/>
      </rPr>
      <t>歳</t>
    </r>
  </si>
  <si>
    <t>手取り (3)ー(4)</t>
  </si>
  <si>
    <t>公的年金</t>
  </si>
  <si>
    <r>
      <t>60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64</t>
    </r>
    <r>
      <rPr>
        <sz val="11"/>
        <rFont val="Hiragino Maru Gothic ProN"/>
        <family val="2"/>
      </rPr>
      <t>歳</t>
    </r>
  </si>
  <si>
    <r>
      <t>65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69</t>
    </r>
    <r>
      <rPr>
        <sz val="11"/>
        <rFont val="Hiragino Maru Gothic ProN"/>
        <family val="2"/>
      </rPr>
      <t>歳</t>
    </r>
  </si>
  <si>
    <r>
      <t>63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64</t>
    </r>
    <r>
      <rPr>
        <sz val="11"/>
        <rFont val="Hiragino Maru Gothic ProN"/>
        <family val="2"/>
      </rPr>
      <t>歳</t>
    </r>
  </si>
  <si>
    <t>夫婦</t>
  </si>
  <si>
    <t>手取り {(1)ー(2)}+{(3)ー(4)}</t>
  </si>
  <si>
    <r>
      <t>65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72</t>
    </r>
    <r>
      <rPr>
        <sz val="11"/>
        <rFont val="Hiragino Maru Gothic ProN"/>
        <family val="2"/>
      </rPr>
      <t>歳</t>
    </r>
  </si>
  <si>
    <t>妻のパート収入：</t>
  </si>
  <si>
    <t>年齢</t>
  </si>
  <si>
    <t>手取り (総収入)</t>
  </si>
  <si>
    <t>60歳</t>
  </si>
  <si>
    <t>63歳</t>
  </si>
  <si>
    <t>お宝個人年金の受取り方による税金や社会保険料の違い ＜60歳一括受取の場合＞</t>
  </si>
  <si>
    <t>妻年齢</t>
  </si>
  <si>
    <t>個人年金 (60歳で一括受取)</t>
  </si>
  <si>
    <t>給料</t>
  </si>
  <si>
    <t>所得</t>
  </si>
  <si>
    <t>社会保険料控除</t>
  </si>
  <si>
    <t>所得控除 ※1</t>
  </si>
  <si>
    <t>税金</t>
  </si>
  <si>
    <t>税金 ※2</t>
  </si>
  <si>
    <t>社会保険</t>
  </si>
  <si>
    <t>個人年金</t>
  </si>
  <si>
    <t>経費</t>
  </si>
  <si>
    <t>一時所得</t>
  </si>
  <si>
    <t>給与収入</t>
  </si>
  <si>
    <t>給与所得</t>
  </si>
  <si>
    <t>年金所得</t>
  </si>
  <si>
    <t>課税所得</t>
  </si>
  <si>
    <t>所得税</t>
  </si>
  <si>
    <t>住民税</t>
  </si>
  <si>
    <t>国保</t>
  </si>
  <si>
    <t>介護保険</t>
  </si>
  <si>
    <t>A</t>
  </si>
  <si>
    <t>B</t>
  </si>
  <si>
    <t>C=(A-B-50)/2</t>
  </si>
  <si>
    <t>D</t>
  </si>
  <si>
    <t>E</t>
  </si>
  <si>
    <t>F</t>
  </si>
  <si>
    <t>G</t>
  </si>
  <si>
    <t>H=C+E+G</t>
  </si>
  <si>
    <t>S</t>
  </si>
  <si>
    <t>J</t>
  </si>
  <si>
    <t>K=H-J-S</t>
  </si>
  <si>
    <t>L</t>
  </si>
  <si>
    <t>M</t>
  </si>
  <si>
    <t>(夫支払い)</t>
  </si>
  <si>
    <t>本人(妻)</t>
  </si>
  <si>
    <t>総収入S</t>
  </si>
  <si>
    <t>合計 N</t>
  </si>
  <si>
    <t>手取りT=S-N</t>
  </si>
  <si>
    <t>夫年齢</t>
  </si>
  <si>
    <t>配偶者特別控除</t>
  </si>
  <si>
    <t>N</t>
  </si>
  <si>
    <t>K=H-N-J</t>
  </si>
  <si>
    <t>本人(夫)</t>
  </si>
  <si>
    <t>※1：住民税の基礎控除43万円</t>
  </si>
  <si>
    <r>
      <t>L,M：住民税の</t>
    </r>
    <r>
      <rPr>
        <sz val="11"/>
        <color indexed="12"/>
        <rFont val="Hiragino Maru Gothic ProN"/>
        <family val="2"/>
      </rPr>
      <t>試算システム(今回豊田市)</t>
    </r>
  </si>
  <si>
    <t>　 　 所得税の基礎控除48万円</t>
  </si>
  <si>
    <r>
      <t>国民健康保険料の</t>
    </r>
    <r>
      <rPr>
        <sz val="11"/>
        <color indexed="12"/>
        <rFont val="Hiragino Maru Gothic ProN"/>
        <family val="2"/>
      </rPr>
      <t>シミュレーションサイト</t>
    </r>
  </si>
  <si>
    <r>
      <t>介護保険料の</t>
    </r>
    <r>
      <rPr>
        <sz val="11"/>
        <color indexed="12"/>
        <rFont val="Hiragino Maru Gothic ProN"/>
        <family val="2"/>
      </rPr>
      <t>算定(今回豊田市で)</t>
    </r>
  </si>
  <si>
    <t>お宝個人年金の受取り方による税金や社会保険料の違い ＜10年間年金受取の場合＞</t>
  </si>
  <si>
    <t>雑所得</t>
  </si>
  <si>
    <t>C</t>
  </si>
  <si>
    <t>H</t>
  </si>
  <si>
    <t>本人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</si>
</sst>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万円&quot;"/>
    <numFmt numFmtId="177" formatCode="#,##0.0&quot;万円&quot;"/>
    <numFmt numFmtId="178" formatCode="0&quot;歳&quot;"/>
  </numFmts>
  <fonts count="20">
    <font>
      <sz val="10"/>
      <name val="Arial Unicode MS"/>
      <family val="2"/>
    </font>
    <font>
      <sz val="10"/>
      <name val="Arial"/>
      <family val="2"/>
    </font>
    <font>
      <sz val="11"/>
      <name val="Hiragino Maru Gothic ProN"/>
      <family val="2"/>
    </font>
    <font>
      <sz val="14"/>
      <name val="Hiragino Maru Gothic ProN"/>
      <family val="2"/>
    </font>
    <font>
      <sz val="14"/>
      <color indexed="39"/>
      <name val="Hiragino Maru Gothic ProN"/>
      <family val="2"/>
    </font>
    <font>
      <sz val="12"/>
      <name val="Hiragino Maru Gothic ProN"/>
      <family val="2"/>
    </font>
    <font>
      <sz val="10"/>
      <name val="Hiragino Maru Gothic ProN"/>
      <family val="2"/>
    </font>
    <font>
      <b/>
      <sz val="11"/>
      <name val="Hiragino Maru Gothic ProN"/>
      <family val="2"/>
    </font>
    <font>
      <sz val="12"/>
      <color indexed="33"/>
      <name val="Hiragino Maru Gothic ProN"/>
      <family val="2"/>
    </font>
    <font>
      <sz val="11"/>
      <color indexed="33"/>
      <name val="Hiragino Maru Gothic ProN"/>
      <family val="2"/>
    </font>
    <font>
      <sz val="11"/>
      <color indexed="12"/>
      <name val="Hiragino Maru Gothic ProN"/>
      <family val="2"/>
    </font>
    <font>
      <sz val="11"/>
      <color indexed="39"/>
      <name val="Hiragino Maru Gothic ProN"/>
      <family val="2"/>
    </font>
    <font>
      <sz val="11"/>
      <color indexed="10"/>
      <name val="Hiragino Maru Gothic ProN"/>
      <family val="2"/>
    </font>
    <font>
      <sz val="11"/>
      <name val="Arial"/>
      <family val="2"/>
    </font>
    <font>
      <sz val="11"/>
      <color indexed="62"/>
      <name val="Hiragino Maru Gothic ProN"/>
      <family val="2"/>
    </font>
    <font>
      <sz val="10"/>
      <color rgb="FF000000"/>
      <name val="Arial Unicode MS"/>
      <family val="2"/>
    </font>
    <font>
      <sz val="11"/>
      <color rgb="FF000000"/>
      <name val="Hiragino Maru Gothic ProN"/>
      <family val="2"/>
    </font>
    <font>
      <sz val="10.1"/>
      <color rgb="FF000000"/>
      <name val="Hiragino Maru Gothic ProN"/>
      <family val="2"/>
    </font>
    <font>
      <sz val="12"/>
      <color rgb="FFFFFFFF"/>
      <name val="Arial Unicode MS"/>
      <family val="2"/>
    </font>
    <font>
      <sz val="12"/>
      <color rgb="FF000000"/>
      <name val="Hiragino Maru Gothic Pro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FF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5"/>
          <c:y val="0.12575"/>
          <c:w val="0.617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'妻グラフ'!$C$5</c:f>
              <c:strCache>
                <c:ptCount val="1"/>
                <c:pt idx="0">
                  <c:v>一括受取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'妻グラフ'!$B$6:$B$15</c:f>
              <c:strCache/>
            </c:strRef>
          </c:cat>
          <c:val>
            <c:numRef>
              <c:f>'妻グラフ'!$C$6:$C$15</c:f>
              <c:numCache/>
            </c:numRef>
          </c:val>
        </c:ser>
        <c:ser>
          <c:idx val="1"/>
          <c:order val="1"/>
          <c:tx>
            <c:strRef>
              <c:f>'妻グラフ'!$D$5</c:f>
              <c:strCache>
                <c:ptCount val="1"/>
                <c:pt idx="0">
                  <c:v>年金受取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'妻グラフ'!$B$6:$B$15</c:f>
              <c:strCache/>
            </c:strRef>
          </c:cat>
          <c:val>
            <c:numRef>
              <c:f>'妻グラフ'!$D$6:$D$15</c:f>
              <c:numCache/>
            </c:numRef>
          </c:val>
        </c:ser>
        <c:gapWidth val="100"/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22934837"/>
        <c:crossesAt val="0"/>
        <c:auto val="1"/>
        <c:lblOffset val="100"/>
        <c:tickLblSkip val="2"/>
        <c:noMultiLvlLbl val="0"/>
      </c:catAx>
      <c:valAx>
        <c:axId val="22934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総収入の
手取り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万円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975"/>
              <c:y val="0.31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&quot;万円&quot;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17461396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825"/>
          <c:y val="0.272"/>
          <c:w val="0.18175"/>
          <c:h val="0.18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Hiragino Maru Gothic ProN"/>
              <a:ea typeface="Hiragino Maru Gothic ProN"/>
              <a:cs typeface="Hiragino Maru Gothic Pro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25"/>
          <c:y val="0.13325"/>
          <c:w val="0.57975"/>
          <c:h val="0.6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'妻グラフ'!$B$31</c:f>
              <c:strCache>
                <c:ptCount val="1"/>
                <c:pt idx="0">
                  <c:v>手取り (総収入)</c:v>
                </c:pt>
              </c:strCache>
            </c:strRef>
          </c:tx>
          <c:spPr>
            <a:solidFill>
              <a:srgbClr val="0084D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 Unicode MS"/>
                    <a:ea typeface="Arial Unicode MS"/>
                    <a:cs typeface="Arial Unicode M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'妻グラフ'!$C$30:$D$30</c:f>
              <c:strCache/>
            </c:strRef>
          </c:cat>
          <c:val>
            <c:numRef>
              <c:f>'妻グラフ'!$C$31:$D$31</c:f>
              <c:numCache/>
            </c:numRef>
          </c:val>
        </c:ser>
        <c:ser>
          <c:idx val="1"/>
          <c:order val="1"/>
          <c:tx>
            <c:strRef>
              <c:f>'妻グラフ'!$B$32</c:f>
              <c:strCache>
                <c:ptCount val="1"/>
                <c:pt idx="0">
                  <c:v>税金・社会保険料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 Unicode MS"/>
                    <a:ea typeface="Arial Unicode MS"/>
                    <a:cs typeface="Arial Unicode M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'妻グラフ'!$C$30:$D$30</c:f>
              <c:strCache/>
            </c:strRef>
          </c:cat>
          <c:val>
            <c:numRef>
              <c:f>'妻グラフ'!$C$32:$D$32</c:f>
              <c:numCache/>
            </c:numRef>
          </c:val>
        </c:ser>
        <c:overlap val="100"/>
        <c:gapWidth val="100"/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45782479"/>
        <c:crossesAt val="0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金額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万円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65"/>
              <c:y val="0.37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&quot;万円&quot;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5086942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75"/>
          <c:y val="0.21525"/>
          <c:w val="0.2745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Hiragino Maru Gothic ProN"/>
              <a:ea typeface="Hiragino Maru Gothic ProN"/>
              <a:cs typeface="Hiragino Maru Gothic Pro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5"/>
          <c:y val="0.12575"/>
          <c:w val="0.617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'夫グラフ'!$C$5</c:f>
              <c:strCache>
                <c:ptCount val="1"/>
                <c:pt idx="0">
                  <c:v>一括受取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'夫グラフ'!$B$6:$B$15</c:f>
              <c:strCache/>
            </c:strRef>
          </c:cat>
          <c:val>
            <c:numRef>
              <c:f>'夫グラフ'!$C$6:$C$15</c:f>
              <c:numCache/>
            </c:numRef>
          </c:val>
        </c:ser>
        <c:ser>
          <c:idx val="1"/>
          <c:order val="1"/>
          <c:tx>
            <c:strRef>
              <c:f>'夫グラフ'!$D$5</c:f>
              <c:strCache>
                <c:ptCount val="1"/>
                <c:pt idx="0">
                  <c:v>年金受取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'夫グラフ'!$B$6:$B$15</c:f>
              <c:strCache/>
            </c:strRef>
          </c:cat>
          <c:val>
            <c:numRef>
              <c:f>'夫グラフ'!$D$6:$D$15</c:f>
              <c:numCache/>
            </c:numRef>
          </c:val>
        </c:ser>
        <c:gapWidth val="100"/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17393289"/>
        <c:crossesAt val="0"/>
        <c:auto val="1"/>
        <c:lblOffset val="100"/>
        <c:tickLblSkip val="2"/>
        <c:noMultiLvlLbl val="0"/>
      </c:catAx>
      <c:valAx>
        <c:axId val="1739328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総収入の
手取り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万円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975"/>
              <c:y val="0.31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&quot;万円&quot;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9389128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675"/>
          <c:y val="0.111"/>
          <c:w val="0.18175"/>
          <c:h val="0.18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Hiragino Maru Gothic ProN"/>
              <a:ea typeface="Hiragino Maru Gothic ProN"/>
              <a:cs typeface="Hiragino Maru Gothic Pro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25"/>
          <c:y val="0.13325"/>
          <c:w val="0.57975"/>
          <c:h val="0.6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'夫グラフ'!$B$31</c:f>
              <c:strCache>
                <c:ptCount val="1"/>
                <c:pt idx="0">
                  <c:v>手取り (総収入)</c:v>
                </c:pt>
              </c:strCache>
            </c:strRef>
          </c:tx>
          <c:spPr>
            <a:solidFill>
              <a:srgbClr val="0084D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 Unicode MS"/>
                    <a:ea typeface="Arial Unicode MS"/>
                    <a:cs typeface="Arial Unicode M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'夫グラフ'!$C$30:$D$30</c:f>
              <c:strCache/>
            </c:strRef>
          </c:cat>
          <c:val>
            <c:numRef>
              <c:f>'夫グラフ'!$C$31:$D$31</c:f>
              <c:numCache/>
            </c:numRef>
          </c:val>
        </c:ser>
        <c:ser>
          <c:idx val="1"/>
          <c:order val="1"/>
          <c:tx>
            <c:strRef>
              <c:f>'夫グラフ'!$B$32</c:f>
              <c:strCache>
                <c:ptCount val="1"/>
                <c:pt idx="0">
                  <c:v>税金・社会保険料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 Unicode MS"/>
                    <a:ea typeface="Arial Unicode MS"/>
                    <a:cs typeface="Arial Unicode M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'夫グラフ'!$C$30:$D$30</c:f>
              <c:strCache/>
            </c:strRef>
          </c:cat>
          <c:val>
            <c:numRef>
              <c:f>'夫グラフ'!$C$32:$D$32</c:f>
              <c:numCache/>
            </c:numRef>
          </c:val>
        </c:ser>
        <c:overlap val="100"/>
        <c:gapWidth val="100"/>
        <c:axId val="22321874"/>
        <c:axId val="66679139"/>
      </c:bar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66679139"/>
        <c:crossesAt val="0"/>
        <c:auto val="1"/>
        <c:lblOffset val="100"/>
        <c:tickLblSkip val="1"/>
        <c:noMultiLvlLbl val="0"/>
      </c:catAx>
      <c:valAx>
        <c:axId val="66679139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金額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万円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65"/>
              <c:y val="0.37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&quot;万円&quot;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22321874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25"/>
          <c:y val="0.1455"/>
          <c:w val="0.3225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Hiragino Maru Gothic ProN"/>
              <a:ea typeface="Hiragino Maru Gothic ProN"/>
              <a:cs typeface="Hiragino Maru Gothic Pro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85725</xdr:rowOff>
    </xdr:from>
    <xdr:to>
      <xdr:col>11</xdr:col>
      <xdr:colOff>381000</xdr:colOff>
      <xdr:row>18</xdr:row>
      <xdr:rowOff>152400</xdr:rowOff>
    </xdr:to>
    <xdr:graphicFrame macro="">
      <xdr:nvGraphicFramePr>
        <xdr:cNvPr id="2049" name="Chart 1"/>
        <xdr:cNvGraphicFramePr/>
      </xdr:nvGraphicFramePr>
      <xdr:xfrm>
        <a:off x="3819525" y="85725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23</xdr:row>
      <xdr:rowOff>104775</xdr:rowOff>
    </xdr:from>
    <xdr:to>
      <xdr:col>11</xdr:col>
      <xdr:colOff>142875</xdr:colOff>
      <xdr:row>38</xdr:row>
      <xdr:rowOff>152400</xdr:rowOff>
    </xdr:to>
    <xdr:graphicFrame macro="">
      <xdr:nvGraphicFramePr>
        <xdr:cNvPr id="2050" name="Chart 2"/>
        <xdr:cNvGraphicFramePr/>
      </xdr:nvGraphicFramePr>
      <xdr:xfrm>
        <a:off x="4124325" y="4105275"/>
        <a:ext cx="49625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85725</xdr:rowOff>
    </xdr:from>
    <xdr:to>
      <xdr:col>11</xdr:col>
      <xdr:colOff>381000</xdr:colOff>
      <xdr:row>18</xdr:row>
      <xdr:rowOff>152400</xdr:rowOff>
    </xdr:to>
    <xdr:graphicFrame macro="">
      <xdr:nvGraphicFramePr>
        <xdr:cNvPr id="3073" name="Chart 1"/>
        <xdr:cNvGraphicFramePr/>
      </xdr:nvGraphicFramePr>
      <xdr:xfrm>
        <a:off x="3819525" y="85725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23</xdr:row>
      <xdr:rowOff>104775</xdr:rowOff>
    </xdr:from>
    <xdr:to>
      <xdr:col>11</xdr:col>
      <xdr:colOff>142875</xdr:colOff>
      <xdr:row>38</xdr:row>
      <xdr:rowOff>152400</xdr:rowOff>
    </xdr:to>
    <xdr:graphicFrame macro="">
      <xdr:nvGraphicFramePr>
        <xdr:cNvPr id="3074" name="Chart 2"/>
        <xdr:cNvGraphicFramePr/>
      </xdr:nvGraphicFramePr>
      <xdr:xfrm>
        <a:off x="4124325" y="4105275"/>
        <a:ext cx="49625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-iga03.jp/column-incometax13#&#21463;&#32102;&#26041;&#27861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jscloud.sunnet.co.jp/toyotacity_R5/C010" TargetMode="External" /><Relationship Id="rId2" Type="http://schemas.openxmlformats.org/officeDocument/2006/relationships/hyperlink" Target="https://www.mmea.biz/simulation/kokuho_calculation/" TargetMode="External" /><Relationship Id="rId3" Type="http://schemas.openxmlformats.org/officeDocument/2006/relationships/hyperlink" Target="https://www.city.toyota.aichi.jp/kurashi/fukushi/koureisha/kaigo/1009259/1003186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jscloud.sunnet.co.jp/toyotacity_R5/C010" TargetMode="External" /><Relationship Id="rId2" Type="http://schemas.openxmlformats.org/officeDocument/2006/relationships/hyperlink" Target="https://www.mmea.biz/simulation/kokuho_calculation/" TargetMode="External" /><Relationship Id="rId3" Type="http://schemas.openxmlformats.org/officeDocument/2006/relationships/hyperlink" Target="https://www.city.toyota.aichi.jp/kurashi/fukushi/koureisha/kaigo/1009259/100318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2"/>
  <sheetViews>
    <sheetView showGridLines="0" tabSelected="1" zoomScale="101" zoomScaleNormal="101" workbookViewId="0" topLeftCell="A1">
      <selection activeCell="L38" sqref="L38"/>
    </sheetView>
  </sheetViews>
  <sheetFormatPr defaultColWidth="11.57421875" defaultRowHeight="15"/>
  <cols>
    <col min="1" max="1" width="3.00390625" style="1" customWidth="1"/>
    <col min="2" max="3" width="18.00390625" style="1" customWidth="1"/>
    <col min="4" max="4" width="13.57421875" style="1" customWidth="1"/>
    <col min="5" max="5" width="15.00390625" style="1" customWidth="1"/>
    <col min="6" max="6" width="11.57421875" style="1" customWidth="1"/>
    <col min="7" max="7" width="6.57421875" style="1" customWidth="1"/>
    <col min="8" max="8" width="7.8515625" style="1" customWidth="1"/>
    <col min="9" max="9" width="15.140625" style="1" customWidth="1"/>
    <col min="10" max="10" width="18.00390625" style="1" customWidth="1"/>
    <col min="11" max="11" width="13.421875" style="1" customWidth="1"/>
    <col min="12" max="12" width="12.7109375" style="1" customWidth="1"/>
    <col min="13" max="13" width="14.421875" style="1" customWidth="1"/>
    <col min="14" max="16384" width="11.57421875" style="1" customWidth="1"/>
  </cols>
  <sheetData>
    <row r="2" spans="2:13" ht="19.1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19.15" customHeight="1">
      <c r="B3" s="2"/>
      <c r="F3"/>
      <c r="M3" s="1" t="s">
        <v>1</v>
      </c>
    </row>
    <row r="4" spans="1:14" ht="16.5" customHeight="1">
      <c r="A4"/>
      <c r="B4"/>
      <c r="C4"/>
      <c r="D4"/>
      <c r="E4"/>
      <c r="F4"/>
      <c r="N4" s="3"/>
    </row>
    <row r="5" spans="2:14" ht="16.5" customHeight="1">
      <c r="B5" s="4" t="s">
        <v>2</v>
      </c>
      <c r="H5" s="4" t="s">
        <v>3</v>
      </c>
      <c r="I5"/>
      <c r="J5"/>
      <c r="N5" s="3"/>
    </row>
    <row r="6" spans="2:14" ht="16.5" customHeight="1">
      <c r="B6" s="5"/>
      <c r="N6" s="3"/>
    </row>
    <row r="7" spans="2:14" ht="16.5" customHeight="1">
      <c r="B7" s="66" t="s">
        <v>4</v>
      </c>
      <c r="C7" s="66"/>
      <c r="D7" s="66"/>
      <c r="E7" s="6">
        <f>M31</f>
        <v>9.800000000000182</v>
      </c>
      <c r="F7" s="7" t="s">
        <v>5</v>
      </c>
      <c r="H7" s="57" t="s">
        <v>6</v>
      </c>
      <c r="I7" s="57"/>
      <c r="J7" s="57"/>
      <c r="K7" s="8" t="s">
        <v>7</v>
      </c>
      <c r="L7" s="8" t="s">
        <v>8</v>
      </c>
      <c r="M7" s="8" t="s">
        <v>9</v>
      </c>
      <c r="N7" s="3"/>
    </row>
    <row r="8" spans="2:14" ht="16.5" customHeight="1">
      <c r="B8" s="9"/>
      <c r="H8" s="57" t="s">
        <v>10</v>
      </c>
      <c r="I8" s="61" t="s">
        <v>11</v>
      </c>
      <c r="J8" s="8" t="s">
        <v>12</v>
      </c>
      <c r="K8" s="10">
        <f>'一括受取'!D18</f>
        <v>522</v>
      </c>
      <c r="L8" s="10">
        <f>'年金受取'!D18</f>
        <v>637</v>
      </c>
      <c r="M8" s="10">
        <f aca="true" t="shared" si="0" ref="M8:M17">L8-K8</f>
        <v>115</v>
      </c>
      <c r="N8" s="3"/>
    </row>
    <row r="9" spans="2:14" ht="16.5" customHeight="1">
      <c r="B9" s="11"/>
      <c r="C9" s="8" t="s">
        <v>13</v>
      </c>
      <c r="D9" s="8" t="s">
        <v>14</v>
      </c>
      <c r="E9" s="12" t="s">
        <v>15</v>
      </c>
      <c r="H9" s="57"/>
      <c r="I9" s="61"/>
      <c r="J9" s="8" t="s">
        <v>16</v>
      </c>
      <c r="K9" s="10">
        <f>'一括受取'!G18</f>
        <v>1600</v>
      </c>
      <c r="L9" s="10">
        <f>'年金受取'!G18</f>
        <v>1600</v>
      </c>
      <c r="M9" s="10">
        <f t="shared" si="0"/>
        <v>0</v>
      </c>
      <c r="N9" s="3"/>
    </row>
    <row r="10" spans="2:14" ht="16.5" customHeight="1">
      <c r="B10" s="8" t="s">
        <v>17</v>
      </c>
      <c r="C10" s="8" t="s">
        <v>18</v>
      </c>
      <c r="D10" s="8" t="s">
        <v>19</v>
      </c>
      <c r="E10" s="13">
        <f>M8</f>
        <v>115</v>
      </c>
      <c r="H10" s="57"/>
      <c r="I10" s="61"/>
      <c r="J10" s="8" t="s">
        <v>20</v>
      </c>
      <c r="K10" s="10">
        <f>'一括受取'!I18</f>
        <v>495</v>
      </c>
      <c r="L10" s="10">
        <f>'年金受取'!I18</f>
        <v>495</v>
      </c>
      <c r="M10" s="10">
        <f t="shared" si="0"/>
        <v>0</v>
      </c>
      <c r="N10" s="3"/>
    </row>
    <row r="11" spans="2:14" ht="16.5" customHeight="1">
      <c r="B11" s="8" t="s">
        <v>21</v>
      </c>
      <c r="C11" s="8" t="s">
        <v>18</v>
      </c>
      <c r="D11" s="8" t="s">
        <v>19</v>
      </c>
      <c r="E11" s="13">
        <f>M15+M27</f>
        <v>105.19999999999996</v>
      </c>
      <c r="H11" s="57"/>
      <c r="I11" s="61"/>
      <c r="J11" s="8" t="s">
        <v>22</v>
      </c>
      <c r="K11" s="10">
        <f>SUM(K8:K10)</f>
        <v>2617</v>
      </c>
      <c r="L11" s="10">
        <f>SUM(L8:L10)</f>
        <v>2732</v>
      </c>
      <c r="M11" s="10">
        <f t="shared" si="0"/>
        <v>115</v>
      </c>
      <c r="N11" s="3"/>
    </row>
    <row r="12" spans="2:14" ht="16.5" customHeight="1">
      <c r="B12" s="8" t="s">
        <v>23</v>
      </c>
      <c r="C12" s="8" t="s">
        <v>18</v>
      </c>
      <c r="D12" s="8" t="s">
        <v>24</v>
      </c>
      <c r="E12" s="13">
        <f>M31</f>
        <v>9.800000000000182</v>
      </c>
      <c r="H12" s="57"/>
      <c r="I12" s="64" t="s">
        <v>25</v>
      </c>
      <c r="J12" s="8" t="s">
        <v>26</v>
      </c>
      <c r="K12" s="10">
        <f>'一括受取'!O18</f>
        <v>23.099999999999998</v>
      </c>
      <c r="L12" s="10">
        <f>'年金受取'!O18</f>
        <v>35</v>
      </c>
      <c r="M12" s="10">
        <f t="shared" si="0"/>
        <v>11.900000000000002</v>
      </c>
      <c r="N12" s="3"/>
    </row>
    <row r="13" spans="2:14" ht="16.5" customHeight="1">
      <c r="B13" s="8" t="s">
        <v>27</v>
      </c>
      <c r="C13" s="8" t="s">
        <v>28</v>
      </c>
      <c r="D13" s="8" t="s">
        <v>29</v>
      </c>
      <c r="E13" s="8" t="s">
        <v>30</v>
      </c>
      <c r="H13" s="57"/>
      <c r="I13" s="64"/>
      <c r="J13" s="8" t="s">
        <v>31</v>
      </c>
      <c r="K13" s="10">
        <f>'一括受取'!P18</f>
        <v>53</v>
      </c>
      <c r="L13" s="10">
        <f>'年金受取'!P18</f>
        <v>77.99999999999999</v>
      </c>
      <c r="M13" s="10">
        <f t="shared" si="0"/>
        <v>24.999999999999986</v>
      </c>
      <c r="N13" s="3"/>
    </row>
    <row r="14" spans="8:14" ht="16.5" customHeight="1">
      <c r="H14" s="57"/>
      <c r="I14" s="64"/>
      <c r="J14" s="8" t="s">
        <v>32</v>
      </c>
      <c r="K14" s="10">
        <f>'一括受取'!Q19</f>
        <v>36.5</v>
      </c>
      <c r="L14" s="10">
        <f>'年金受取'!Q19</f>
        <v>41.5</v>
      </c>
      <c r="M14" s="10">
        <f t="shared" si="0"/>
        <v>5</v>
      </c>
      <c r="N14" s="3"/>
    </row>
    <row r="15" spans="2:14" ht="16.5" customHeight="1">
      <c r="B15" s="5"/>
      <c r="H15" s="57"/>
      <c r="I15" s="64"/>
      <c r="J15" s="8" t="s">
        <v>22</v>
      </c>
      <c r="K15" s="10">
        <f>SUM(K12:K14)</f>
        <v>112.6</v>
      </c>
      <c r="L15" s="10">
        <f>SUM(L12:L14)</f>
        <v>154.5</v>
      </c>
      <c r="M15" s="10">
        <f t="shared" si="0"/>
        <v>41.900000000000006</v>
      </c>
      <c r="N15" s="3"/>
    </row>
    <row r="16" spans="2:14" ht="16.5" customHeight="1">
      <c r="B16" s="5" t="s">
        <v>33</v>
      </c>
      <c r="H16" s="57"/>
      <c r="I16" s="60" t="s">
        <v>34</v>
      </c>
      <c r="J16" s="60"/>
      <c r="K16" s="14">
        <f>K11-K15</f>
        <v>2504.4</v>
      </c>
      <c r="L16" s="14">
        <f>L11-L15</f>
        <v>2577.5</v>
      </c>
      <c r="M16" s="15">
        <f t="shared" si="0"/>
        <v>73.09999999999991</v>
      </c>
      <c r="N16" s="3"/>
    </row>
    <row r="17" spans="2:14" ht="16.5" customHeight="1">
      <c r="B17" s="5" t="s">
        <v>35</v>
      </c>
      <c r="H17" s="57"/>
      <c r="I17" s="59" t="s">
        <v>36</v>
      </c>
      <c r="J17" s="59"/>
      <c r="K17" s="16">
        <f>K16/10/12</f>
        <v>20.87</v>
      </c>
      <c r="L17" s="16">
        <f>L16/10/12</f>
        <v>21.479166666666668</v>
      </c>
      <c r="M17" s="17">
        <f t="shared" si="0"/>
        <v>0.6091666666666669</v>
      </c>
      <c r="N17" s="3"/>
    </row>
    <row r="18" ht="16.5" customHeight="1"/>
    <row r="19" spans="2:13" ht="16.5" customHeight="1">
      <c r="B19" s="4"/>
      <c r="H19" s="57" t="s">
        <v>6</v>
      </c>
      <c r="I19" s="57"/>
      <c r="J19" s="57"/>
      <c r="K19" s="8" t="s">
        <v>7</v>
      </c>
      <c r="L19" s="8" t="s">
        <v>8</v>
      </c>
      <c r="M19" s="8" t="s">
        <v>9</v>
      </c>
    </row>
    <row r="20" spans="2:13" ht="16.5" customHeight="1">
      <c r="B20" s="4" t="s">
        <v>37</v>
      </c>
      <c r="H20" s="57" t="s">
        <v>38</v>
      </c>
      <c r="I20" s="61" t="s">
        <v>39</v>
      </c>
      <c r="J20" s="8" t="s">
        <v>12</v>
      </c>
      <c r="K20" s="10"/>
      <c r="L20" s="10"/>
      <c r="M20" s="10"/>
    </row>
    <row r="21" spans="2:14" ht="16.5" customHeight="1">
      <c r="B21"/>
      <c r="H21" s="57"/>
      <c r="I21" s="61"/>
      <c r="J21" s="8" t="s">
        <v>16</v>
      </c>
      <c r="K21" s="10"/>
      <c r="L21" s="10"/>
      <c r="M21" s="10"/>
      <c r="N21" s="3"/>
    </row>
    <row r="22" spans="3:14" ht="16.5" customHeight="1">
      <c r="C22" s="5" t="s">
        <v>40</v>
      </c>
      <c r="D22"/>
      <c r="H22" s="57"/>
      <c r="I22" s="61"/>
      <c r="J22" s="8" t="s">
        <v>20</v>
      </c>
      <c r="K22" s="10">
        <f>'一括受取'!I35</f>
        <v>2240</v>
      </c>
      <c r="L22" s="10">
        <f>'年金受取'!I35</f>
        <v>2240</v>
      </c>
      <c r="M22" s="10">
        <f aca="true" t="shared" si="1" ref="M22:M29">L22-K22</f>
        <v>0</v>
      </c>
      <c r="N22" s="3"/>
    </row>
    <row r="23" spans="2:14" ht="16.5" customHeight="1">
      <c r="B23" s="8"/>
      <c r="C23" s="62" t="s">
        <v>13</v>
      </c>
      <c r="D23" s="62"/>
      <c r="E23" s="63" t="s">
        <v>14</v>
      </c>
      <c r="F23" s="63"/>
      <c r="H23" s="57"/>
      <c r="I23" s="61"/>
      <c r="J23" s="8" t="s">
        <v>22</v>
      </c>
      <c r="K23" s="10">
        <f>SUM(K20:K22)</f>
        <v>2240</v>
      </c>
      <c r="L23" s="10">
        <f>SUM(L20:L22)</f>
        <v>2240</v>
      </c>
      <c r="M23" s="10">
        <f t="shared" si="1"/>
        <v>0</v>
      </c>
      <c r="N23" s="3"/>
    </row>
    <row r="24" spans="2:14" ht="16.5" customHeight="1">
      <c r="B24" s="57" t="s">
        <v>41</v>
      </c>
      <c r="C24" s="18" t="s">
        <v>42</v>
      </c>
      <c r="D24" s="20">
        <v>522</v>
      </c>
      <c r="E24" s="19" t="s">
        <v>43</v>
      </c>
      <c r="F24" s="21">
        <v>63.7</v>
      </c>
      <c r="H24" s="57"/>
      <c r="I24" s="64" t="s">
        <v>44</v>
      </c>
      <c r="J24" s="8" t="s">
        <v>26</v>
      </c>
      <c r="K24" s="10">
        <f>'一括受取'!O35</f>
        <v>23.8</v>
      </c>
      <c r="L24" s="10">
        <f>'年金受取'!O35</f>
        <v>38.2</v>
      </c>
      <c r="M24" s="10">
        <f t="shared" si="1"/>
        <v>14.400000000000002</v>
      </c>
      <c r="N24" s="3"/>
    </row>
    <row r="25" spans="2:14" ht="16.5" customHeight="1">
      <c r="B25" s="57"/>
      <c r="C25" s="18" t="s">
        <v>45</v>
      </c>
      <c r="D25" s="20">
        <v>312</v>
      </c>
      <c r="E25" s="19" t="s">
        <v>46</v>
      </c>
      <c r="F25" s="21">
        <f>F24*10</f>
        <v>637</v>
      </c>
      <c r="H25" s="57"/>
      <c r="I25" s="64"/>
      <c r="J25" s="8" t="s">
        <v>31</v>
      </c>
      <c r="K25" s="10">
        <f>'一括受取'!P35</f>
        <v>54.699999999999996</v>
      </c>
      <c r="L25" s="10">
        <f>'年金受取'!P35</f>
        <v>82.6</v>
      </c>
      <c r="M25" s="10">
        <f t="shared" si="1"/>
        <v>27.9</v>
      </c>
      <c r="N25" s="3"/>
    </row>
    <row r="26" spans="2:14" ht="16.5" customHeight="1">
      <c r="B26" s="57"/>
      <c r="C26" s="18"/>
      <c r="D26" s="22"/>
      <c r="E26" s="19" t="s">
        <v>47</v>
      </c>
      <c r="F26" s="23">
        <f>F24*(D25/F25)</f>
        <v>31.2</v>
      </c>
      <c r="H26" s="57"/>
      <c r="I26" s="64"/>
      <c r="J26" s="8" t="s">
        <v>32</v>
      </c>
      <c r="K26" s="10">
        <f>'一括受取'!Q36</f>
        <v>299.40000000000003</v>
      </c>
      <c r="L26" s="10">
        <f>'年金受取'!Q36</f>
        <v>320.4</v>
      </c>
      <c r="M26" s="10">
        <f t="shared" si="1"/>
        <v>20.999999999999943</v>
      </c>
      <c r="N26" s="3"/>
    </row>
    <row r="27" spans="2:14" ht="16.5" customHeight="1">
      <c r="B27" s="24"/>
      <c r="C27" s="25"/>
      <c r="D27" s="26"/>
      <c r="E27" s="27"/>
      <c r="F27" s="28"/>
      <c r="H27" s="57"/>
      <c r="I27" s="64"/>
      <c r="J27" s="8" t="s">
        <v>22</v>
      </c>
      <c r="K27" s="10">
        <f>SUM(K24:K26)</f>
        <v>377.90000000000003</v>
      </c>
      <c r="L27" s="10">
        <f>SUM(L24:L26)</f>
        <v>441.2</v>
      </c>
      <c r="M27" s="10">
        <f t="shared" si="1"/>
        <v>63.299999999999955</v>
      </c>
      <c r="N27" s="3"/>
    </row>
    <row r="28" spans="2:14" ht="16.5" customHeight="1">
      <c r="B28" s="58" t="s">
        <v>48</v>
      </c>
      <c r="C28" s="57" t="s">
        <v>10</v>
      </c>
      <c r="D28" s="8" t="s">
        <v>49</v>
      </c>
      <c r="E28" s="29" t="s">
        <v>50</v>
      </c>
      <c r="F28" s="30">
        <v>160</v>
      </c>
      <c r="H28" s="57"/>
      <c r="I28" s="60" t="s">
        <v>51</v>
      </c>
      <c r="J28" s="60"/>
      <c r="K28" s="14">
        <f>K23-K27</f>
        <v>1862.1</v>
      </c>
      <c r="L28" s="14">
        <f>L23-L27</f>
        <v>1798.8</v>
      </c>
      <c r="M28" s="15">
        <f t="shared" si="1"/>
        <v>-63.299999999999955</v>
      </c>
      <c r="N28" s="3"/>
    </row>
    <row r="29" spans="2:14" ht="16.5" customHeight="1">
      <c r="B29" s="58"/>
      <c r="C29" s="58"/>
      <c r="D29" s="57" t="s">
        <v>52</v>
      </c>
      <c r="E29" s="29" t="s">
        <v>53</v>
      </c>
      <c r="F29" s="30">
        <v>12</v>
      </c>
      <c r="H29" s="57"/>
      <c r="I29" s="59" t="s">
        <v>36</v>
      </c>
      <c r="J29" s="59"/>
      <c r="K29" s="16">
        <f>K28/10/12</f>
        <v>15.517499999999998</v>
      </c>
      <c r="L29" s="16">
        <f>L28/10/12</f>
        <v>14.99</v>
      </c>
      <c r="M29" s="17">
        <f t="shared" si="1"/>
        <v>-0.5274999999999981</v>
      </c>
      <c r="N29" s="3"/>
    </row>
    <row r="30" spans="2:14" ht="16.5" customHeight="1">
      <c r="B30" s="58"/>
      <c r="C30" s="58"/>
      <c r="D30" s="58"/>
      <c r="E30" s="29" t="s">
        <v>54</v>
      </c>
      <c r="F30" s="30">
        <v>87</v>
      </c>
      <c r="N30" s="3"/>
    </row>
    <row r="31" spans="2:14" ht="16.5" customHeight="1">
      <c r="B31" s="58"/>
      <c r="C31" s="57" t="s">
        <v>38</v>
      </c>
      <c r="D31" s="57" t="s">
        <v>52</v>
      </c>
      <c r="E31" s="29" t="s">
        <v>55</v>
      </c>
      <c r="F31" s="30">
        <v>160</v>
      </c>
      <c r="H31" s="57" t="s">
        <v>56</v>
      </c>
      <c r="I31" s="60" t="s">
        <v>57</v>
      </c>
      <c r="J31" s="60"/>
      <c r="K31" s="14">
        <f>K16+K28</f>
        <v>4366.5</v>
      </c>
      <c r="L31" s="14">
        <f>L16+L28</f>
        <v>4376.3</v>
      </c>
      <c r="M31" s="15">
        <f>L31-K31</f>
        <v>9.800000000000182</v>
      </c>
      <c r="N31" s="3"/>
    </row>
    <row r="32" spans="2:13" ht="15">
      <c r="B32" s="58"/>
      <c r="C32" s="58"/>
      <c r="D32" s="58"/>
      <c r="E32" s="29" t="s">
        <v>58</v>
      </c>
      <c r="F32" s="30">
        <v>240</v>
      </c>
      <c r="H32" s="57"/>
      <c r="I32" s="59" t="s">
        <v>36</v>
      </c>
      <c r="J32" s="59"/>
      <c r="K32" s="16">
        <f>K31/10/12</f>
        <v>36.387499999999996</v>
      </c>
      <c r="L32" s="16">
        <f>L31/10/12</f>
        <v>36.469166666666666</v>
      </c>
      <c r="M32" s="17">
        <f>L32-K32</f>
        <v>0.08166666666667055</v>
      </c>
    </row>
  </sheetData>
  <sheetProtection selectLockedCells="1" selectUnlockedCells="1"/>
  <mergeCells count="25">
    <mergeCell ref="B2:M2"/>
    <mergeCell ref="B7:D7"/>
    <mergeCell ref="H7:J7"/>
    <mergeCell ref="H8:H17"/>
    <mergeCell ref="I8:I11"/>
    <mergeCell ref="I12:I15"/>
    <mergeCell ref="I16:J16"/>
    <mergeCell ref="I17:J17"/>
    <mergeCell ref="B24:B26"/>
    <mergeCell ref="I24:I27"/>
    <mergeCell ref="B28:B32"/>
    <mergeCell ref="C28:C30"/>
    <mergeCell ref="I28:J28"/>
    <mergeCell ref="H19:J19"/>
    <mergeCell ref="H20:H29"/>
    <mergeCell ref="I20:I23"/>
    <mergeCell ref="C23:D23"/>
    <mergeCell ref="E23:F23"/>
    <mergeCell ref="D29:D30"/>
    <mergeCell ref="I29:J29"/>
    <mergeCell ref="C31:C32"/>
    <mergeCell ref="D31:D32"/>
    <mergeCell ref="H31:H32"/>
    <mergeCell ref="I31:J31"/>
    <mergeCell ref="I32:J32"/>
  </mergeCells>
  <hyperlinks>
    <hyperlink ref="B17" r:id="rId1" display="https://www.m-iga03.jp/column-incometax13#受給方法"/>
  </hyperlinks>
  <printOptions horizontalCentered="1" verticalCentered="1"/>
  <pageMargins left="0.32430555555555557" right="0.3736111111111111" top="0.6486111111111111" bottom="0.3090277777777778" header="0.5118055555555555" footer="0.5118055555555555"/>
  <pageSetup firstPageNumber="1" useFirstPageNumber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6"/>
  <sheetViews>
    <sheetView showGridLines="0" zoomScale="101" zoomScaleNormal="101" workbookViewId="0" topLeftCell="A11">
      <selection activeCell="C45" sqref="C45"/>
    </sheetView>
  </sheetViews>
  <sheetFormatPr defaultColWidth="11.57421875" defaultRowHeight="18" customHeight="1"/>
  <cols>
    <col min="1" max="1" width="8.140625" style="3" customWidth="1"/>
    <col min="2" max="2" width="16.140625" style="3" customWidth="1"/>
    <col min="3" max="3" width="13.7109375" style="3" customWidth="1"/>
    <col min="4" max="4" width="15.140625" style="3" customWidth="1"/>
    <col min="5" max="16384" width="11.57421875" style="3" customWidth="1"/>
  </cols>
  <sheetData>
    <row r="1" ht="12.75"/>
    <row r="2" spans="2:3" ht="12.75">
      <c r="B2" s="31" t="s">
        <v>59</v>
      </c>
      <c r="C2" s="32">
        <f>まとめ!F28</f>
        <v>160</v>
      </c>
    </row>
    <row r="3" ht="12.75"/>
    <row r="4" spans="2:4" ht="16.7" customHeight="1">
      <c r="B4" s="67" t="s">
        <v>60</v>
      </c>
      <c r="C4" s="67" t="s">
        <v>61</v>
      </c>
      <c r="D4" s="67"/>
    </row>
    <row r="5" spans="2:4" ht="14.85" customHeight="1">
      <c r="B5" s="67"/>
      <c r="C5" s="12" t="s">
        <v>13</v>
      </c>
      <c r="D5" s="12" t="s">
        <v>14</v>
      </c>
    </row>
    <row r="6" spans="2:4" ht="14.85" customHeight="1">
      <c r="B6" s="33" t="s">
        <v>62</v>
      </c>
      <c r="C6" s="13">
        <f>'一括受取'!C8</f>
        <v>675.5</v>
      </c>
      <c r="D6" s="13">
        <f>'年金受取'!C8</f>
        <v>224.39999999999998</v>
      </c>
    </row>
    <row r="7" spans="2:4" ht="14.85" customHeight="1">
      <c r="B7" s="34">
        <v>61</v>
      </c>
      <c r="C7" s="13">
        <f>'一括受取'!C9</f>
        <v>165.6</v>
      </c>
      <c r="D7" s="13">
        <f>'年金受取'!C9</f>
        <v>224.39999999999998</v>
      </c>
    </row>
    <row r="8" spans="2:4" ht="14.85" customHeight="1">
      <c r="B8" s="34">
        <v>62</v>
      </c>
      <c r="C8" s="13">
        <f>'一括受取'!C10</f>
        <v>165.6</v>
      </c>
      <c r="D8" s="13">
        <f>'年金受取'!C10</f>
        <v>224.39999999999998</v>
      </c>
    </row>
    <row r="9" spans="2:4" ht="14.85" customHeight="1">
      <c r="B9" s="34">
        <v>63</v>
      </c>
      <c r="C9" s="13">
        <f>'一括受取'!C11</f>
        <v>165.6</v>
      </c>
      <c r="D9" s="13">
        <f>'年金受取'!C11</f>
        <v>224.39999999999998</v>
      </c>
    </row>
    <row r="10" spans="2:4" ht="14.85" customHeight="1">
      <c r="B10" s="34">
        <v>64</v>
      </c>
      <c r="C10" s="13">
        <f>'一括受取'!C12</f>
        <v>165.6</v>
      </c>
      <c r="D10" s="13">
        <f>'年金受取'!C12</f>
        <v>224.39999999999998</v>
      </c>
    </row>
    <row r="11" spans="2:4" ht="14.85" customHeight="1">
      <c r="B11" s="34">
        <v>65</v>
      </c>
      <c r="C11" s="13">
        <f>'一括受取'!C13</f>
        <v>233.29999999999998</v>
      </c>
      <c r="D11" s="13">
        <f>'年金受取'!C13</f>
        <v>291.09999999999997</v>
      </c>
    </row>
    <row r="12" spans="2:4" ht="14.85" customHeight="1">
      <c r="B12" s="34">
        <v>66</v>
      </c>
      <c r="C12" s="13">
        <f>'一括受取'!C14</f>
        <v>233.29999999999998</v>
      </c>
      <c r="D12" s="13">
        <f>'年金受取'!C14</f>
        <v>291.09999999999997</v>
      </c>
    </row>
    <row r="13" spans="2:4" ht="14.85" customHeight="1">
      <c r="B13" s="34">
        <v>67</v>
      </c>
      <c r="C13" s="13">
        <f>'一括受取'!C15</f>
        <v>233.29999999999998</v>
      </c>
      <c r="D13" s="13">
        <f>'年金受取'!C15</f>
        <v>291.09999999999997</v>
      </c>
    </row>
    <row r="14" spans="2:4" ht="14.85" customHeight="1">
      <c r="B14" s="34">
        <v>68</v>
      </c>
      <c r="C14" s="13">
        <f>'一括受取'!C16</f>
        <v>233.29999999999998</v>
      </c>
      <c r="D14" s="13">
        <f>'年金受取'!C16</f>
        <v>291.09999999999997</v>
      </c>
    </row>
    <row r="15" spans="2:4" ht="14.85" customHeight="1">
      <c r="B15" s="34">
        <v>69</v>
      </c>
      <c r="C15" s="13">
        <f>'一括受取'!C17</f>
        <v>233.29999999999998</v>
      </c>
      <c r="D15" s="13">
        <f>'年金受取'!C17</f>
        <v>291.09999999999997</v>
      </c>
    </row>
    <row r="16" spans="2:4" ht="14.85" customHeight="1">
      <c r="B16" s="12" t="s">
        <v>22</v>
      </c>
      <c r="C16" s="13">
        <f>SUM(C6:C15)</f>
        <v>2504.4</v>
      </c>
      <c r="D16" s="13">
        <f>SUM(D6:D15)</f>
        <v>2577.4999999999995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4" ht="15" customHeight="1">
      <c r="B28" s="35" t="s">
        <v>59</v>
      </c>
      <c r="C28" s="32">
        <f>まとめ!F28</f>
        <v>160</v>
      </c>
      <c r="D28"/>
    </row>
    <row r="29" spans="2:4" ht="15.75" customHeight="1">
      <c r="B29"/>
      <c r="C29"/>
      <c r="D29"/>
    </row>
    <row r="30" spans="2:4" ht="18.4" customHeight="1">
      <c r="B30" s="11"/>
      <c r="C30" s="12" t="s">
        <v>13</v>
      </c>
      <c r="D30" s="12" t="s">
        <v>14</v>
      </c>
    </row>
    <row r="31" spans="2:4" ht="18.4" customHeight="1">
      <c r="B31" s="12" t="s">
        <v>61</v>
      </c>
      <c r="C31" s="13">
        <f>'一括受取'!D20</f>
        <v>2504.4</v>
      </c>
      <c r="D31" s="13">
        <f>'年金受取'!D20</f>
        <v>2577.5</v>
      </c>
    </row>
    <row r="32" spans="2:4" ht="18.4" customHeight="1">
      <c r="B32" s="12" t="s">
        <v>21</v>
      </c>
      <c r="C32" s="13">
        <f>'一括受取'!O20</f>
        <v>112.6</v>
      </c>
      <c r="D32" s="13">
        <f>'年金受取'!O20</f>
        <v>154.5</v>
      </c>
    </row>
    <row r="33" spans="2:5" ht="18.4" customHeight="1">
      <c r="B33"/>
      <c r="C33"/>
      <c r="D33"/>
      <c r="E33" s="35"/>
    </row>
    <row r="34" spans="2:5" ht="18.4" customHeight="1">
      <c r="B34"/>
      <c r="C34"/>
      <c r="D34"/>
      <c r="E34" s="36"/>
    </row>
    <row r="35" spans="2:5" ht="18.4" customHeight="1">
      <c r="B35"/>
      <c r="C35"/>
      <c r="D35"/>
      <c r="E35" s="36"/>
    </row>
    <row r="36" spans="2:5" ht="18.4" customHeight="1">
      <c r="B36" s="35"/>
      <c r="C36" s="36"/>
      <c r="D36" s="36"/>
      <c r="E36" s="36"/>
    </row>
  </sheetData>
  <sheetProtection selectLockedCells="1" selectUnlockedCells="1"/>
  <mergeCells count="2">
    <mergeCell ref="B4:B5"/>
    <mergeCell ref="C4:D4"/>
  </mergeCells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36"/>
  <sheetViews>
    <sheetView showGridLines="0" zoomScale="101" zoomScaleNormal="101" workbookViewId="0" topLeftCell="A1">
      <selection activeCell="N29" sqref="N29"/>
    </sheetView>
  </sheetViews>
  <sheetFormatPr defaultColWidth="11.57421875" defaultRowHeight="18" customHeight="1"/>
  <cols>
    <col min="1" max="1" width="8.140625" style="3" customWidth="1"/>
    <col min="2" max="2" width="16.140625" style="3" customWidth="1"/>
    <col min="3" max="3" width="13.7109375" style="3" customWidth="1"/>
    <col min="4" max="4" width="15.140625" style="3" customWidth="1"/>
    <col min="5" max="16384" width="11.57421875" style="3" customWidth="1"/>
  </cols>
  <sheetData>
    <row r="1" ht="12.75"/>
    <row r="2" spans="2:3" ht="12.75">
      <c r="B2" s="31" t="s">
        <v>59</v>
      </c>
      <c r="C2" s="32">
        <f>まとめ!F28</f>
        <v>160</v>
      </c>
    </row>
    <row r="3" ht="12.75"/>
    <row r="4" spans="2:4" ht="16.7" customHeight="1">
      <c r="B4" s="67" t="s">
        <v>60</v>
      </c>
      <c r="C4" s="67" t="s">
        <v>61</v>
      </c>
      <c r="D4" s="67"/>
    </row>
    <row r="5" spans="2:4" ht="14.85" customHeight="1">
      <c r="B5" s="67"/>
      <c r="C5" s="12" t="s">
        <v>13</v>
      </c>
      <c r="D5" s="12" t="s">
        <v>14</v>
      </c>
    </row>
    <row r="6" spans="2:4" ht="14.85" customHeight="1">
      <c r="B6" s="33" t="s">
        <v>63</v>
      </c>
      <c r="C6" s="13">
        <f>'一括受取'!C25</f>
        <v>121.69999999999997</v>
      </c>
      <c r="D6" s="13">
        <f>'年金受取'!C25</f>
        <v>126.19999999999997</v>
      </c>
    </row>
    <row r="7" spans="2:4" ht="14.85" customHeight="1">
      <c r="B7" s="34">
        <v>64</v>
      </c>
      <c r="C7" s="13">
        <f>'一括受取'!C26</f>
        <v>134.10000000000002</v>
      </c>
      <c r="D7" s="13">
        <f>'年金受取'!C26</f>
        <v>126.19999999999997</v>
      </c>
    </row>
    <row r="8" spans="2:4" ht="14.85" customHeight="1">
      <c r="B8" s="34">
        <v>65</v>
      </c>
      <c r="C8" s="13">
        <f>'一括受取'!C27</f>
        <v>199.1</v>
      </c>
      <c r="D8" s="13">
        <f>'年金受取'!C27</f>
        <v>191.3</v>
      </c>
    </row>
    <row r="9" spans="2:4" ht="14.85" customHeight="1">
      <c r="B9" s="34">
        <v>66</v>
      </c>
      <c r="C9" s="13">
        <f>'一括受取'!C28</f>
        <v>199.1</v>
      </c>
      <c r="D9" s="13">
        <f>'年金受取'!C28</f>
        <v>191.3</v>
      </c>
    </row>
    <row r="10" spans="2:4" ht="14.85" customHeight="1">
      <c r="B10" s="34">
        <v>67</v>
      </c>
      <c r="C10" s="13">
        <f>'一括受取'!C29</f>
        <v>199.1</v>
      </c>
      <c r="D10" s="13">
        <f>'年金受取'!C29</f>
        <v>191.3</v>
      </c>
    </row>
    <row r="11" spans="2:4" ht="14.85" customHeight="1">
      <c r="B11" s="34">
        <v>68</v>
      </c>
      <c r="C11" s="13">
        <f>'一括受取'!C30</f>
        <v>201.79999999999998</v>
      </c>
      <c r="D11" s="13">
        <f>'年金受取'!C30</f>
        <v>194.5</v>
      </c>
    </row>
    <row r="12" spans="2:4" ht="14.85" customHeight="1">
      <c r="B12" s="34">
        <v>69</v>
      </c>
      <c r="C12" s="13">
        <f>'一括受取'!C31</f>
        <v>201.79999999999998</v>
      </c>
      <c r="D12" s="13">
        <f>'年金受取'!C31</f>
        <v>194.5</v>
      </c>
    </row>
    <row r="13" spans="2:4" ht="14.85" customHeight="1">
      <c r="B13" s="34">
        <v>70</v>
      </c>
      <c r="C13" s="13">
        <f>'一括受取'!C32</f>
        <v>201.79999999999998</v>
      </c>
      <c r="D13" s="13">
        <f>'年金受取'!C32</f>
        <v>194.5</v>
      </c>
    </row>
    <row r="14" spans="2:4" ht="14.85" customHeight="1">
      <c r="B14" s="34">
        <v>71</v>
      </c>
      <c r="C14" s="13">
        <f>'一括受取'!C33</f>
        <v>201.79999999999998</v>
      </c>
      <c r="D14" s="13">
        <f>'年金受取'!C33</f>
        <v>194.5</v>
      </c>
    </row>
    <row r="15" spans="2:4" ht="14.85" customHeight="1">
      <c r="B15" s="34">
        <v>72</v>
      </c>
      <c r="C15" s="13">
        <f>'一括受取'!C34</f>
        <v>201.79999999999998</v>
      </c>
      <c r="D15" s="13">
        <f>'年金受取'!C34</f>
        <v>194.5</v>
      </c>
    </row>
    <row r="16" spans="2:4" ht="14.85" customHeight="1">
      <c r="B16" s="12" t="s">
        <v>22</v>
      </c>
      <c r="C16" s="13">
        <f>SUM(C6:C15)</f>
        <v>1862.1</v>
      </c>
      <c r="D16" s="13">
        <f>SUM(D6:D15)</f>
        <v>1798.8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4" ht="15" customHeight="1">
      <c r="B28" s="35" t="s">
        <v>59</v>
      </c>
      <c r="C28" s="32">
        <f>まとめ!F28</f>
        <v>160</v>
      </c>
      <c r="D28"/>
    </row>
    <row r="29" spans="2:4" ht="15.75" customHeight="1">
      <c r="B29"/>
      <c r="C29"/>
      <c r="D29"/>
    </row>
    <row r="30" spans="2:4" ht="18.4" customHeight="1">
      <c r="B30" s="11"/>
      <c r="C30" s="12" t="s">
        <v>13</v>
      </c>
      <c r="D30" s="12" t="s">
        <v>14</v>
      </c>
    </row>
    <row r="31" spans="2:4" ht="18.4" customHeight="1">
      <c r="B31" s="12" t="s">
        <v>61</v>
      </c>
      <c r="C31" s="13">
        <f>'一括受取'!D37</f>
        <v>1862.1</v>
      </c>
      <c r="D31" s="13">
        <f>'年金受取'!D37</f>
        <v>1798.8</v>
      </c>
    </row>
    <row r="32" spans="2:4" ht="18.4" customHeight="1">
      <c r="B32" s="12" t="s">
        <v>21</v>
      </c>
      <c r="C32" s="13">
        <f>'一括受取'!O37</f>
        <v>377.90000000000003</v>
      </c>
      <c r="D32" s="13">
        <f>'年金受取'!O37</f>
        <v>441.2</v>
      </c>
    </row>
    <row r="33" spans="2:5" ht="18.4" customHeight="1">
      <c r="B33"/>
      <c r="C33"/>
      <c r="D33"/>
      <c r="E33" s="35"/>
    </row>
    <row r="34" spans="2:5" ht="18.4" customHeight="1">
      <c r="B34"/>
      <c r="C34"/>
      <c r="D34"/>
      <c r="E34" s="36"/>
    </row>
    <row r="35" spans="2:5" ht="18.4" customHeight="1">
      <c r="B35" s="35"/>
      <c r="C35" s="36"/>
      <c r="D35" s="36"/>
      <c r="E35" s="36"/>
    </row>
    <row r="36" ht="18.4" customHeight="1">
      <c r="E36" s="36"/>
    </row>
  </sheetData>
  <sheetProtection selectLockedCells="1" selectUnlockedCells="1"/>
  <mergeCells count="2">
    <mergeCell ref="B4:B5"/>
    <mergeCell ref="C4:D4"/>
  </mergeCells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42"/>
  <sheetViews>
    <sheetView showGridLines="0" zoomScale="101" zoomScaleNormal="101" workbookViewId="0" topLeftCell="A1">
      <selection activeCell="Q5" sqref="Q5"/>
    </sheetView>
  </sheetViews>
  <sheetFormatPr defaultColWidth="11.57421875" defaultRowHeight="15"/>
  <cols>
    <col min="1" max="1" width="3.7109375" style="1" customWidth="1"/>
    <col min="2" max="2" width="8.00390625" style="1" customWidth="1"/>
    <col min="3" max="3" width="11.140625" style="1" customWidth="1"/>
    <col min="4" max="4" width="8.7109375" style="1" customWidth="1"/>
    <col min="5" max="5" width="8.8515625" style="1" customWidth="1"/>
    <col min="6" max="6" width="9.421875" style="1" customWidth="1"/>
    <col min="7" max="7" width="10.00390625" style="1" customWidth="1"/>
    <col min="8" max="8" width="9.7109375" style="1" customWidth="1"/>
    <col min="9" max="10" width="9.57421875" style="1" customWidth="1"/>
    <col min="11" max="11" width="9.7109375" style="1" customWidth="1"/>
    <col min="12" max="12" width="9.00390625" style="1" customWidth="1"/>
    <col min="13" max="13" width="9.7109375" style="1" customWidth="1"/>
    <col min="14" max="14" width="9.57421875" style="1" customWidth="1"/>
    <col min="15" max="15" width="10.421875" style="1" customWidth="1"/>
    <col min="16" max="16" width="9.7109375" style="1" customWidth="1"/>
    <col min="17" max="17" width="11.28125" style="1" customWidth="1"/>
    <col min="18" max="18" width="10.00390625" style="1" customWidth="1"/>
    <col min="19" max="19" width="7.421875" style="1" customWidth="1"/>
    <col min="20" max="16384" width="11.57421875" style="1" customWidth="1"/>
  </cols>
  <sheetData>
    <row r="2" spans="2:18" ht="16.15" customHeight="1">
      <c r="B2" s="74" t="s">
        <v>64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ht="15">
      <c r="O3" s="38"/>
    </row>
    <row r="4" spans="15:18" ht="15">
      <c r="O4" s="38"/>
      <c r="R4" s="35" t="s">
        <v>1</v>
      </c>
    </row>
    <row r="5" spans="2:18" ht="22.9" customHeight="1">
      <c r="B5" s="72" t="s">
        <v>65</v>
      </c>
      <c r="C5" s="72" t="s">
        <v>23</v>
      </c>
      <c r="D5" s="72" t="s">
        <v>66</v>
      </c>
      <c r="E5" s="72"/>
      <c r="F5" s="72"/>
      <c r="G5" s="72" t="s">
        <v>67</v>
      </c>
      <c r="H5" s="72"/>
      <c r="I5" s="72" t="s">
        <v>52</v>
      </c>
      <c r="J5" s="72"/>
      <c r="K5" s="72" t="s">
        <v>68</v>
      </c>
      <c r="L5" s="71" t="s">
        <v>69</v>
      </c>
      <c r="M5" s="71" t="s">
        <v>70</v>
      </c>
      <c r="N5" s="71" t="s">
        <v>71</v>
      </c>
      <c r="O5" s="71" t="s">
        <v>72</v>
      </c>
      <c r="P5" s="71"/>
      <c r="Q5" s="72" t="s">
        <v>73</v>
      </c>
      <c r="R5" s="72"/>
    </row>
    <row r="6" spans="2:18" ht="16.9" customHeight="1">
      <c r="B6" s="72"/>
      <c r="C6" s="72"/>
      <c r="D6" s="33" t="s">
        <v>74</v>
      </c>
      <c r="E6" s="33" t="s">
        <v>75</v>
      </c>
      <c r="F6" s="33" t="s">
        <v>76</v>
      </c>
      <c r="G6" s="33" t="s">
        <v>77</v>
      </c>
      <c r="H6" s="33" t="s">
        <v>78</v>
      </c>
      <c r="I6" s="33" t="s">
        <v>52</v>
      </c>
      <c r="J6" s="33" t="s">
        <v>79</v>
      </c>
      <c r="K6" s="72"/>
      <c r="L6" s="72"/>
      <c r="M6" s="72"/>
      <c r="N6" s="33" t="s">
        <v>80</v>
      </c>
      <c r="O6" s="33" t="s">
        <v>81</v>
      </c>
      <c r="P6" s="33" t="s">
        <v>82</v>
      </c>
      <c r="Q6" s="33" t="s">
        <v>83</v>
      </c>
      <c r="R6" s="33" t="s">
        <v>84</v>
      </c>
    </row>
    <row r="7" spans="2:18" ht="25.9" customHeight="1">
      <c r="B7" s="72"/>
      <c r="C7" s="72"/>
      <c r="D7" s="33" t="s">
        <v>85</v>
      </c>
      <c r="E7" s="33" t="s">
        <v>86</v>
      </c>
      <c r="F7" s="39" t="s">
        <v>87</v>
      </c>
      <c r="G7" s="33" t="s">
        <v>88</v>
      </c>
      <c r="H7" s="33" t="s">
        <v>89</v>
      </c>
      <c r="I7" s="33" t="s">
        <v>90</v>
      </c>
      <c r="J7" s="33" t="s">
        <v>91</v>
      </c>
      <c r="K7" s="39" t="s">
        <v>92</v>
      </c>
      <c r="L7" s="39" t="s">
        <v>93</v>
      </c>
      <c r="M7" s="33" t="s">
        <v>94</v>
      </c>
      <c r="N7" s="33" t="s">
        <v>95</v>
      </c>
      <c r="O7" s="33" t="s">
        <v>96</v>
      </c>
      <c r="P7" s="33" t="s">
        <v>97</v>
      </c>
      <c r="Q7" s="33" t="s">
        <v>98</v>
      </c>
      <c r="R7" s="33" t="s">
        <v>99</v>
      </c>
    </row>
    <row r="8" spans="2:18" ht="15">
      <c r="B8" s="34">
        <v>60</v>
      </c>
      <c r="C8" s="40">
        <f aca="true" t="shared" si="0" ref="C8:C17">D8+G8+I8+-O8-P8-R8</f>
        <v>675.5</v>
      </c>
      <c r="D8" s="41">
        <f>まとめ!D24</f>
        <v>522</v>
      </c>
      <c r="E8" s="41">
        <f>まとめ!D25</f>
        <v>312</v>
      </c>
      <c r="F8" s="42">
        <f>(D8-E8-50)/2</f>
        <v>80</v>
      </c>
      <c r="G8" s="41">
        <f>まとめ!F28</f>
        <v>160</v>
      </c>
      <c r="H8" s="42">
        <v>105</v>
      </c>
      <c r="I8" s="41">
        <f>まとめ!F29</f>
        <v>12</v>
      </c>
      <c r="J8" s="42"/>
      <c r="K8" s="42">
        <f aca="true" t="shared" si="1" ref="K8:K17">F8+H8+J8</f>
        <v>185</v>
      </c>
      <c r="L8" s="42">
        <v>20</v>
      </c>
      <c r="M8" s="42">
        <f>43</f>
        <v>43</v>
      </c>
      <c r="N8" s="42">
        <f aca="true" t="shared" si="2" ref="N8:N17">K8-M8-L8</f>
        <v>122</v>
      </c>
      <c r="O8" s="40">
        <v>6</v>
      </c>
      <c r="P8" s="40">
        <v>12.5</v>
      </c>
      <c r="Q8" s="40"/>
      <c r="R8" s="42"/>
    </row>
    <row r="9" spans="2:18" ht="15">
      <c r="B9" s="34">
        <v>61</v>
      </c>
      <c r="C9" s="40">
        <f t="shared" si="0"/>
        <v>165.6</v>
      </c>
      <c r="D9" s="42"/>
      <c r="E9" s="33"/>
      <c r="F9" s="33"/>
      <c r="G9" s="42">
        <f aca="true" t="shared" si="3" ref="G9:I12">G8</f>
        <v>160</v>
      </c>
      <c r="H9" s="42">
        <f t="shared" si="3"/>
        <v>105</v>
      </c>
      <c r="I9" s="42">
        <f t="shared" si="3"/>
        <v>12</v>
      </c>
      <c r="J9" s="42"/>
      <c r="K9" s="42">
        <f t="shared" si="1"/>
        <v>105</v>
      </c>
      <c r="L9" s="42">
        <f aca="true" t="shared" si="4" ref="L9:M12">L8</f>
        <v>20</v>
      </c>
      <c r="M9" s="42">
        <f t="shared" si="4"/>
        <v>43</v>
      </c>
      <c r="N9" s="42">
        <f t="shared" si="2"/>
        <v>42</v>
      </c>
      <c r="O9" s="40">
        <v>1.9</v>
      </c>
      <c r="P9" s="40">
        <v>4.5</v>
      </c>
      <c r="Q9" s="40"/>
      <c r="R9" s="42"/>
    </row>
    <row r="10" spans="2:18" ht="15">
      <c r="B10" s="34">
        <v>62</v>
      </c>
      <c r="C10" s="40">
        <f t="shared" si="0"/>
        <v>165.6</v>
      </c>
      <c r="D10" s="42"/>
      <c r="E10" s="33"/>
      <c r="F10" s="33"/>
      <c r="G10" s="42">
        <f t="shared" si="3"/>
        <v>160</v>
      </c>
      <c r="H10" s="42">
        <f t="shared" si="3"/>
        <v>105</v>
      </c>
      <c r="I10" s="42">
        <f t="shared" si="3"/>
        <v>12</v>
      </c>
      <c r="J10" s="42"/>
      <c r="K10" s="42">
        <f t="shared" si="1"/>
        <v>105</v>
      </c>
      <c r="L10" s="42">
        <f t="shared" si="4"/>
        <v>20</v>
      </c>
      <c r="M10" s="42">
        <f t="shared" si="4"/>
        <v>43</v>
      </c>
      <c r="N10" s="42">
        <f t="shared" si="2"/>
        <v>42</v>
      </c>
      <c r="O10" s="40">
        <f aca="true" t="shared" si="5" ref="O10:P12">O9</f>
        <v>1.9</v>
      </c>
      <c r="P10" s="40">
        <f t="shared" si="5"/>
        <v>4.5</v>
      </c>
      <c r="Q10" s="40"/>
      <c r="R10" s="42"/>
    </row>
    <row r="11" spans="2:18" ht="15">
      <c r="B11" s="34">
        <v>63</v>
      </c>
      <c r="C11" s="40">
        <f t="shared" si="0"/>
        <v>165.6</v>
      </c>
      <c r="D11" s="42"/>
      <c r="E11" s="33"/>
      <c r="F11" s="33"/>
      <c r="G11" s="42">
        <f t="shared" si="3"/>
        <v>160</v>
      </c>
      <c r="H11" s="42">
        <f t="shared" si="3"/>
        <v>105</v>
      </c>
      <c r="I11" s="42">
        <f t="shared" si="3"/>
        <v>12</v>
      </c>
      <c r="J11" s="42"/>
      <c r="K11" s="42">
        <f t="shared" si="1"/>
        <v>105</v>
      </c>
      <c r="L11" s="42">
        <f t="shared" si="4"/>
        <v>20</v>
      </c>
      <c r="M11" s="42">
        <f t="shared" si="4"/>
        <v>43</v>
      </c>
      <c r="N11" s="42">
        <f t="shared" si="2"/>
        <v>42</v>
      </c>
      <c r="O11" s="40">
        <f t="shared" si="5"/>
        <v>1.9</v>
      </c>
      <c r="P11" s="40">
        <f t="shared" si="5"/>
        <v>4.5</v>
      </c>
      <c r="Q11" s="40"/>
      <c r="R11" s="42"/>
    </row>
    <row r="12" spans="2:18" ht="15">
      <c r="B12" s="34">
        <v>64</v>
      </c>
      <c r="C12" s="40">
        <f t="shared" si="0"/>
        <v>165.6</v>
      </c>
      <c r="D12" s="42"/>
      <c r="E12" s="33"/>
      <c r="F12" s="33"/>
      <c r="G12" s="42">
        <f t="shared" si="3"/>
        <v>160</v>
      </c>
      <c r="H12" s="42">
        <f t="shared" si="3"/>
        <v>105</v>
      </c>
      <c r="I12" s="42">
        <f t="shared" si="3"/>
        <v>12</v>
      </c>
      <c r="J12" s="42"/>
      <c r="K12" s="42">
        <f t="shared" si="1"/>
        <v>105</v>
      </c>
      <c r="L12" s="42">
        <f t="shared" si="4"/>
        <v>20</v>
      </c>
      <c r="M12" s="42">
        <f t="shared" si="4"/>
        <v>43</v>
      </c>
      <c r="N12" s="42">
        <f t="shared" si="2"/>
        <v>42</v>
      </c>
      <c r="O12" s="40">
        <f t="shared" si="5"/>
        <v>1.9</v>
      </c>
      <c r="P12" s="40">
        <f t="shared" si="5"/>
        <v>4.5</v>
      </c>
      <c r="Q12" s="40"/>
      <c r="R12" s="42"/>
    </row>
    <row r="13" spans="2:18" ht="15">
      <c r="B13" s="34">
        <v>65</v>
      </c>
      <c r="C13" s="40">
        <f t="shared" si="0"/>
        <v>233.29999999999998</v>
      </c>
      <c r="D13" s="42"/>
      <c r="E13" s="33"/>
      <c r="F13" s="33"/>
      <c r="G13" s="42">
        <f>G12</f>
        <v>160</v>
      </c>
      <c r="H13" s="42">
        <v>105</v>
      </c>
      <c r="I13" s="41">
        <f>まとめ!F30</f>
        <v>87</v>
      </c>
      <c r="J13" s="42">
        <v>0</v>
      </c>
      <c r="K13" s="42">
        <f t="shared" si="1"/>
        <v>105</v>
      </c>
      <c r="L13" s="42">
        <f>L12</f>
        <v>20</v>
      </c>
      <c r="M13" s="42">
        <f>48+20</f>
        <v>68</v>
      </c>
      <c r="N13" s="42">
        <f t="shared" si="2"/>
        <v>17</v>
      </c>
      <c r="O13" s="40">
        <v>1.9</v>
      </c>
      <c r="P13" s="40">
        <v>4.5</v>
      </c>
      <c r="Q13" s="40"/>
      <c r="R13" s="40">
        <v>7.3</v>
      </c>
    </row>
    <row r="14" spans="2:18" ht="15">
      <c r="B14" s="34">
        <v>66</v>
      </c>
      <c r="C14" s="40">
        <f t="shared" si="0"/>
        <v>233.29999999999998</v>
      </c>
      <c r="D14" s="42"/>
      <c r="E14" s="33"/>
      <c r="F14" s="33"/>
      <c r="G14" s="42">
        <f>G13</f>
        <v>160</v>
      </c>
      <c r="H14" s="42">
        <f aca="true" t="shared" si="6" ref="H14:J17">H13</f>
        <v>105</v>
      </c>
      <c r="I14" s="42">
        <f t="shared" si="6"/>
        <v>87</v>
      </c>
      <c r="J14" s="42">
        <f t="shared" si="6"/>
        <v>0</v>
      </c>
      <c r="K14" s="42">
        <f t="shared" si="1"/>
        <v>105</v>
      </c>
      <c r="L14" s="42">
        <f>L13</f>
        <v>20</v>
      </c>
      <c r="M14" s="42">
        <f>M13</f>
        <v>68</v>
      </c>
      <c r="N14" s="42">
        <f t="shared" si="2"/>
        <v>17</v>
      </c>
      <c r="O14" s="40">
        <f aca="true" t="shared" si="7" ref="O14:P17">O13</f>
        <v>1.9</v>
      </c>
      <c r="P14" s="40">
        <f t="shared" si="7"/>
        <v>4.5</v>
      </c>
      <c r="Q14" s="40"/>
      <c r="R14" s="40">
        <f>R13</f>
        <v>7.3</v>
      </c>
    </row>
    <row r="15" spans="2:18" ht="15">
      <c r="B15" s="34">
        <v>67</v>
      </c>
      <c r="C15" s="40">
        <f t="shared" si="0"/>
        <v>233.29999999999998</v>
      </c>
      <c r="D15" s="42"/>
      <c r="E15" s="33"/>
      <c r="F15" s="33"/>
      <c r="G15" s="42">
        <f>G14</f>
        <v>160</v>
      </c>
      <c r="H15" s="42">
        <f t="shared" si="6"/>
        <v>105</v>
      </c>
      <c r="I15" s="42">
        <f t="shared" si="6"/>
        <v>87</v>
      </c>
      <c r="J15" s="42">
        <f t="shared" si="6"/>
        <v>0</v>
      </c>
      <c r="K15" s="42">
        <f t="shared" si="1"/>
        <v>105</v>
      </c>
      <c r="L15" s="42">
        <f>L14</f>
        <v>20</v>
      </c>
      <c r="M15" s="42">
        <f>M14</f>
        <v>68</v>
      </c>
      <c r="N15" s="42">
        <f t="shared" si="2"/>
        <v>17</v>
      </c>
      <c r="O15" s="40">
        <f t="shared" si="7"/>
        <v>1.9</v>
      </c>
      <c r="P15" s="40">
        <f t="shared" si="7"/>
        <v>4.5</v>
      </c>
      <c r="Q15" s="40"/>
      <c r="R15" s="40">
        <f>R14</f>
        <v>7.3</v>
      </c>
    </row>
    <row r="16" spans="2:18" ht="15">
      <c r="B16" s="34">
        <v>68</v>
      </c>
      <c r="C16" s="40">
        <f t="shared" si="0"/>
        <v>233.29999999999998</v>
      </c>
      <c r="D16" s="42"/>
      <c r="E16" s="33"/>
      <c r="F16" s="33"/>
      <c r="G16" s="42">
        <f>G15</f>
        <v>160</v>
      </c>
      <c r="H16" s="42">
        <f t="shared" si="6"/>
        <v>105</v>
      </c>
      <c r="I16" s="42">
        <f t="shared" si="6"/>
        <v>87</v>
      </c>
      <c r="J16" s="42">
        <f t="shared" si="6"/>
        <v>0</v>
      </c>
      <c r="K16" s="42">
        <f t="shared" si="1"/>
        <v>105</v>
      </c>
      <c r="L16" s="42">
        <f>L15</f>
        <v>20</v>
      </c>
      <c r="M16" s="42">
        <f>M15</f>
        <v>68</v>
      </c>
      <c r="N16" s="42">
        <f t="shared" si="2"/>
        <v>17</v>
      </c>
      <c r="O16" s="40">
        <f t="shared" si="7"/>
        <v>1.9</v>
      </c>
      <c r="P16" s="40">
        <f t="shared" si="7"/>
        <v>4.5</v>
      </c>
      <c r="Q16" s="40"/>
      <c r="R16" s="40">
        <f>R15</f>
        <v>7.3</v>
      </c>
    </row>
    <row r="17" spans="2:18" ht="15">
      <c r="B17" s="34">
        <v>69</v>
      </c>
      <c r="C17" s="40">
        <f t="shared" si="0"/>
        <v>233.29999999999998</v>
      </c>
      <c r="D17" s="42"/>
      <c r="E17" s="33"/>
      <c r="F17" s="33"/>
      <c r="G17" s="42">
        <f>G16</f>
        <v>160</v>
      </c>
      <c r="H17" s="42">
        <f t="shared" si="6"/>
        <v>105</v>
      </c>
      <c r="I17" s="42">
        <f t="shared" si="6"/>
        <v>87</v>
      </c>
      <c r="J17" s="42">
        <f t="shared" si="6"/>
        <v>0</v>
      </c>
      <c r="K17" s="42">
        <f t="shared" si="1"/>
        <v>105</v>
      </c>
      <c r="L17" s="42">
        <f>L16</f>
        <v>20</v>
      </c>
      <c r="M17" s="42">
        <f>M16</f>
        <v>68</v>
      </c>
      <c r="N17" s="42">
        <f t="shared" si="2"/>
        <v>17</v>
      </c>
      <c r="O17" s="40">
        <f t="shared" si="7"/>
        <v>1.9</v>
      </c>
      <c r="P17" s="40">
        <f t="shared" si="7"/>
        <v>4.5</v>
      </c>
      <c r="Q17" s="40"/>
      <c r="R17" s="40">
        <f>R16</f>
        <v>7.3</v>
      </c>
    </row>
    <row r="18" spans="2:18" ht="15">
      <c r="B18" s="72" t="s">
        <v>100</v>
      </c>
      <c r="C18" s="72"/>
      <c r="D18" s="73">
        <f>SUM(D8:D17)</f>
        <v>522</v>
      </c>
      <c r="E18" s="73"/>
      <c r="F18" s="73"/>
      <c r="G18" s="73">
        <f>SUM(G8:G17)</f>
        <v>1600</v>
      </c>
      <c r="H18" s="73"/>
      <c r="I18" s="73">
        <f>SUM(I8:I17)</f>
        <v>495</v>
      </c>
      <c r="J18" s="73"/>
      <c r="K18" s="43"/>
      <c r="L18" s="43"/>
      <c r="M18" s="43"/>
      <c r="N18" s="72" t="s">
        <v>101</v>
      </c>
      <c r="O18" s="40">
        <f>SUM(O8:O17)</f>
        <v>23.099999999999998</v>
      </c>
      <c r="P18" s="40">
        <f>SUM(P8:P17)</f>
        <v>53</v>
      </c>
      <c r="Q18" s="40">
        <f>SUM(Q8:Q17)</f>
        <v>0</v>
      </c>
      <c r="R18" s="40">
        <f>SUM(R8:R17)</f>
        <v>36.5</v>
      </c>
    </row>
    <row r="19" spans="2:18" ht="15">
      <c r="B19" s="72"/>
      <c r="C19" s="72"/>
      <c r="D19" s="73">
        <f>D18+G18+I18</f>
        <v>2617</v>
      </c>
      <c r="E19" s="73"/>
      <c r="F19" s="73"/>
      <c r="G19" s="73"/>
      <c r="H19" s="73"/>
      <c r="I19" s="73"/>
      <c r="J19" s="73"/>
      <c r="K19" s="43"/>
      <c r="L19" s="43"/>
      <c r="M19" s="43"/>
      <c r="N19" s="72"/>
      <c r="O19" s="70">
        <f>O18+P18</f>
        <v>76.1</v>
      </c>
      <c r="P19" s="70"/>
      <c r="Q19" s="70">
        <f>Q18+R18</f>
        <v>36.5</v>
      </c>
      <c r="R19" s="70"/>
    </row>
    <row r="20" spans="2:18" ht="20.85" customHeight="1">
      <c r="B20" s="68" t="s">
        <v>102</v>
      </c>
      <c r="C20" s="68"/>
      <c r="D20" s="69">
        <f>D19-O20</f>
        <v>2504.4</v>
      </c>
      <c r="E20" s="69"/>
      <c r="F20" s="69"/>
      <c r="G20" s="69"/>
      <c r="H20" s="69"/>
      <c r="I20" s="69"/>
      <c r="J20" s="69"/>
      <c r="N20" s="72"/>
      <c r="O20" s="70">
        <f>O19+Q19</f>
        <v>112.6</v>
      </c>
      <c r="P20" s="70"/>
      <c r="Q20" s="70"/>
      <c r="R20" s="70"/>
    </row>
    <row r="21" spans="2:15" ht="15">
      <c r="B21" s="5"/>
      <c r="C21" s="5"/>
      <c r="E21" s="44"/>
      <c r="F21" s="44"/>
      <c r="G21" s="45"/>
      <c r="H21" s="46"/>
      <c r="O21" s="5"/>
    </row>
    <row r="22" spans="2:18" ht="22.9" customHeight="1">
      <c r="B22" s="72" t="s">
        <v>103</v>
      </c>
      <c r="C22" s="72" t="s">
        <v>23</v>
      </c>
      <c r="D22" s="72" t="s">
        <v>66</v>
      </c>
      <c r="E22" s="72"/>
      <c r="F22" s="72"/>
      <c r="G22" s="72" t="s">
        <v>67</v>
      </c>
      <c r="H22" s="72"/>
      <c r="I22" s="72" t="s">
        <v>52</v>
      </c>
      <c r="J22" s="72"/>
      <c r="K22" s="72" t="s">
        <v>68</v>
      </c>
      <c r="L22" s="71" t="s">
        <v>104</v>
      </c>
      <c r="M22" s="71" t="s">
        <v>70</v>
      </c>
      <c r="N22" s="71" t="s">
        <v>71</v>
      </c>
      <c r="O22" s="71" t="s">
        <v>72</v>
      </c>
      <c r="P22" s="71"/>
      <c r="Q22" s="72" t="s">
        <v>73</v>
      </c>
      <c r="R22" s="72"/>
    </row>
    <row r="23" spans="2:18" ht="16.9" customHeight="1">
      <c r="B23" s="72"/>
      <c r="C23" s="72"/>
      <c r="D23" s="33" t="s">
        <v>74</v>
      </c>
      <c r="E23" s="33" t="s">
        <v>75</v>
      </c>
      <c r="F23" s="33" t="s">
        <v>76</v>
      </c>
      <c r="G23" s="33" t="s">
        <v>77</v>
      </c>
      <c r="H23" s="33" t="s">
        <v>78</v>
      </c>
      <c r="I23" s="33" t="s">
        <v>52</v>
      </c>
      <c r="J23" s="33" t="s">
        <v>79</v>
      </c>
      <c r="K23" s="72"/>
      <c r="L23" s="72"/>
      <c r="M23" s="72"/>
      <c r="N23" s="33" t="s">
        <v>80</v>
      </c>
      <c r="O23" s="33" t="s">
        <v>81</v>
      </c>
      <c r="P23" s="33" t="s">
        <v>82</v>
      </c>
      <c r="Q23" s="33" t="s">
        <v>83</v>
      </c>
      <c r="R23" s="33" t="s">
        <v>84</v>
      </c>
    </row>
    <row r="24" spans="2:18" ht="25.9" customHeight="1">
      <c r="B24" s="72"/>
      <c r="C24" s="72"/>
      <c r="D24" s="33" t="s">
        <v>85</v>
      </c>
      <c r="E24" s="33" t="s">
        <v>86</v>
      </c>
      <c r="F24" s="39" t="s">
        <v>87</v>
      </c>
      <c r="G24" s="33" t="s">
        <v>88</v>
      </c>
      <c r="H24" s="33" t="s">
        <v>89</v>
      </c>
      <c r="I24" s="33" t="s">
        <v>90</v>
      </c>
      <c r="J24" s="33" t="s">
        <v>91</v>
      </c>
      <c r="K24" s="39" t="s">
        <v>92</v>
      </c>
      <c r="L24" s="39" t="s">
        <v>105</v>
      </c>
      <c r="M24" s="33" t="s">
        <v>94</v>
      </c>
      <c r="N24" s="33" t="s">
        <v>106</v>
      </c>
      <c r="O24" s="33" t="s">
        <v>96</v>
      </c>
      <c r="P24" s="33" t="s">
        <v>97</v>
      </c>
      <c r="Q24" s="33" t="s">
        <v>98</v>
      </c>
      <c r="R24" s="33" t="s">
        <v>107</v>
      </c>
    </row>
    <row r="25" spans="2:18" ht="15">
      <c r="B25" s="34">
        <f aca="true" t="shared" si="8" ref="B25:B34">B8+3</f>
        <v>63</v>
      </c>
      <c r="C25" s="40">
        <f aca="true" t="shared" si="9" ref="C25:C34">D25+G25+I25+-O25-P25-R25-Q25</f>
        <v>121.69999999999997</v>
      </c>
      <c r="D25" s="42"/>
      <c r="E25" s="42"/>
      <c r="F25" s="42"/>
      <c r="G25" s="42"/>
      <c r="H25" s="42"/>
      <c r="I25" s="41">
        <f>まとめ!F31</f>
        <v>160</v>
      </c>
      <c r="J25" s="42">
        <v>92.5</v>
      </c>
      <c r="K25" s="42">
        <f aca="true" t="shared" si="10" ref="K25:K34">F25+H25+J25</f>
        <v>92.5</v>
      </c>
      <c r="L25" s="47">
        <v>0</v>
      </c>
      <c r="M25" s="42">
        <v>43</v>
      </c>
      <c r="N25" s="42">
        <f aca="true" t="shared" si="11" ref="N25:N34">K25-M25-L25</f>
        <v>49.5</v>
      </c>
      <c r="O25" s="40">
        <v>2.3</v>
      </c>
      <c r="P25" s="40">
        <v>5.3</v>
      </c>
      <c r="Q25" s="40">
        <v>30.7</v>
      </c>
      <c r="R25" s="40"/>
    </row>
    <row r="26" spans="2:18" ht="15">
      <c r="B26" s="34">
        <f t="shared" si="8"/>
        <v>64</v>
      </c>
      <c r="C26" s="40">
        <f t="shared" si="9"/>
        <v>134.10000000000002</v>
      </c>
      <c r="D26" s="42"/>
      <c r="E26" s="33"/>
      <c r="F26" s="33"/>
      <c r="G26" s="42"/>
      <c r="H26" s="42"/>
      <c r="I26" s="42">
        <f>I25</f>
        <v>160</v>
      </c>
      <c r="J26" s="42">
        <v>92.5</v>
      </c>
      <c r="K26" s="42">
        <f t="shared" si="10"/>
        <v>92.5</v>
      </c>
      <c r="L26" s="42">
        <v>31</v>
      </c>
      <c r="M26" s="42">
        <f aca="true" t="shared" si="12" ref="M26:M34">M25</f>
        <v>43</v>
      </c>
      <c r="N26" s="42">
        <f t="shared" si="11"/>
        <v>18.5</v>
      </c>
      <c r="O26" s="40">
        <v>0.7</v>
      </c>
      <c r="P26" s="40">
        <v>2.2</v>
      </c>
      <c r="Q26" s="40">
        <v>23</v>
      </c>
      <c r="R26" s="40"/>
    </row>
    <row r="27" spans="2:18" ht="15">
      <c r="B27" s="34">
        <f t="shared" si="8"/>
        <v>65</v>
      </c>
      <c r="C27" s="40">
        <f t="shared" si="9"/>
        <v>199.1</v>
      </c>
      <c r="D27" s="42"/>
      <c r="E27" s="33"/>
      <c r="F27" s="33"/>
      <c r="G27" s="42"/>
      <c r="H27" s="42"/>
      <c r="I27" s="41">
        <f>まとめ!F32</f>
        <v>240</v>
      </c>
      <c r="J27" s="42">
        <v>130</v>
      </c>
      <c r="K27" s="42">
        <f t="shared" si="10"/>
        <v>130</v>
      </c>
      <c r="L27" s="42">
        <v>31</v>
      </c>
      <c r="M27" s="42">
        <f t="shared" si="12"/>
        <v>43</v>
      </c>
      <c r="N27" s="42">
        <f t="shared" si="11"/>
        <v>56</v>
      </c>
      <c r="O27" s="40">
        <v>2.6</v>
      </c>
      <c r="P27" s="40">
        <v>5.9</v>
      </c>
      <c r="Q27" s="40">
        <v>24.1</v>
      </c>
      <c r="R27" s="40">
        <v>8.3</v>
      </c>
    </row>
    <row r="28" spans="2:18" ht="15">
      <c r="B28" s="34">
        <f t="shared" si="8"/>
        <v>66</v>
      </c>
      <c r="C28" s="40">
        <f t="shared" si="9"/>
        <v>199.1</v>
      </c>
      <c r="D28" s="42"/>
      <c r="E28" s="33"/>
      <c r="F28" s="33"/>
      <c r="G28" s="42"/>
      <c r="H28" s="42"/>
      <c r="I28" s="42">
        <f aca="true" t="shared" si="13" ref="I28:J34">I27</f>
        <v>240</v>
      </c>
      <c r="J28" s="42">
        <f t="shared" si="13"/>
        <v>130</v>
      </c>
      <c r="K28" s="42">
        <f t="shared" si="10"/>
        <v>130</v>
      </c>
      <c r="L28" s="42">
        <f aca="true" t="shared" si="14" ref="L28:L34">L27</f>
        <v>31</v>
      </c>
      <c r="M28" s="42">
        <f t="shared" si="12"/>
        <v>43</v>
      </c>
      <c r="N28" s="42">
        <f t="shared" si="11"/>
        <v>56</v>
      </c>
      <c r="O28" s="40">
        <f aca="true" t="shared" si="15" ref="O28:R29">O27</f>
        <v>2.6</v>
      </c>
      <c r="P28" s="40">
        <f t="shared" si="15"/>
        <v>5.9</v>
      </c>
      <c r="Q28" s="40">
        <f t="shared" si="15"/>
        <v>24.1</v>
      </c>
      <c r="R28" s="40">
        <f t="shared" si="15"/>
        <v>8.3</v>
      </c>
    </row>
    <row r="29" spans="2:18" ht="15">
      <c r="B29" s="34">
        <f t="shared" si="8"/>
        <v>67</v>
      </c>
      <c r="C29" s="40">
        <f t="shared" si="9"/>
        <v>199.1</v>
      </c>
      <c r="D29" s="42"/>
      <c r="E29" s="33"/>
      <c r="F29" s="33"/>
      <c r="G29" s="42"/>
      <c r="H29" s="42"/>
      <c r="I29" s="42">
        <f t="shared" si="13"/>
        <v>240</v>
      </c>
      <c r="J29" s="42">
        <f t="shared" si="13"/>
        <v>130</v>
      </c>
      <c r="K29" s="42">
        <f t="shared" si="10"/>
        <v>130</v>
      </c>
      <c r="L29" s="42">
        <f t="shared" si="14"/>
        <v>31</v>
      </c>
      <c r="M29" s="42">
        <f t="shared" si="12"/>
        <v>43</v>
      </c>
      <c r="N29" s="42">
        <f t="shared" si="11"/>
        <v>56</v>
      </c>
      <c r="O29" s="40">
        <f t="shared" si="15"/>
        <v>2.6</v>
      </c>
      <c r="P29" s="40">
        <f t="shared" si="15"/>
        <v>5.9</v>
      </c>
      <c r="Q29" s="40">
        <f t="shared" si="15"/>
        <v>24.1</v>
      </c>
      <c r="R29" s="40">
        <f t="shared" si="15"/>
        <v>8.3</v>
      </c>
    </row>
    <row r="30" spans="2:18" ht="15">
      <c r="B30" s="34">
        <f t="shared" si="8"/>
        <v>68</v>
      </c>
      <c r="C30" s="40">
        <f t="shared" si="9"/>
        <v>201.79999999999998</v>
      </c>
      <c r="D30" s="42"/>
      <c r="E30" s="33"/>
      <c r="F30" s="33"/>
      <c r="G30" s="42"/>
      <c r="H30" s="42"/>
      <c r="I30" s="42">
        <f t="shared" si="13"/>
        <v>240</v>
      </c>
      <c r="J30" s="42">
        <f t="shared" si="13"/>
        <v>130</v>
      </c>
      <c r="K30" s="42">
        <f t="shared" si="10"/>
        <v>130</v>
      </c>
      <c r="L30" s="42">
        <f t="shared" si="14"/>
        <v>31</v>
      </c>
      <c r="M30" s="42">
        <f t="shared" si="12"/>
        <v>43</v>
      </c>
      <c r="N30" s="42">
        <f t="shared" si="11"/>
        <v>56</v>
      </c>
      <c r="O30" s="40">
        <f aca="true" t="shared" si="16" ref="O30:P34">O29</f>
        <v>2.6</v>
      </c>
      <c r="P30" s="40">
        <f t="shared" si="16"/>
        <v>5.9</v>
      </c>
      <c r="Q30" s="40">
        <v>21.4</v>
      </c>
      <c r="R30" s="40">
        <f>R29</f>
        <v>8.3</v>
      </c>
    </row>
    <row r="31" spans="2:18" ht="15">
      <c r="B31" s="34">
        <f t="shared" si="8"/>
        <v>69</v>
      </c>
      <c r="C31" s="40">
        <f t="shared" si="9"/>
        <v>201.79999999999998</v>
      </c>
      <c r="D31" s="42"/>
      <c r="E31" s="33"/>
      <c r="F31" s="33"/>
      <c r="G31" s="42"/>
      <c r="H31" s="42"/>
      <c r="I31" s="42">
        <f t="shared" si="13"/>
        <v>240</v>
      </c>
      <c r="J31" s="42">
        <f t="shared" si="13"/>
        <v>130</v>
      </c>
      <c r="K31" s="42">
        <f t="shared" si="10"/>
        <v>130</v>
      </c>
      <c r="L31" s="42">
        <f t="shared" si="14"/>
        <v>31</v>
      </c>
      <c r="M31" s="42">
        <f t="shared" si="12"/>
        <v>43</v>
      </c>
      <c r="N31" s="42">
        <f t="shared" si="11"/>
        <v>56</v>
      </c>
      <c r="O31" s="40">
        <f t="shared" si="16"/>
        <v>2.6</v>
      </c>
      <c r="P31" s="40">
        <f t="shared" si="16"/>
        <v>5.9</v>
      </c>
      <c r="Q31" s="40">
        <f>Q30</f>
        <v>21.4</v>
      </c>
      <c r="R31" s="40">
        <f>R30</f>
        <v>8.3</v>
      </c>
    </row>
    <row r="32" spans="2:18" ht="15">
      <c r="B32" s="34">
        <f t="shared" si="8"/>
        <v>70</v>
      </c>
      <c r="C32" s="40">
        <f t="shared" si="9"/>
        <v>201.79999999999998</v>
      </c>
      <c r="D32" s="42"/>
      <c r="E32" s="33"/>
      <c r="F32" s="33"/>
      <c r="G32" s="42"/>
      <c r="H32" s="42"/>
      <c r="I32" s="42">
        <f t="shared" si="13"/>
        <v>240</v>
      </c>
      <c r="J32" s="42">
        <f t="shared" si="13"/>
        <v>130</v>
      </c>
      <c r="K32" s="42">
        <f t="shared" si="10"/>
        <v>130</v>
      </c>
      <c r="L32" s="42">
        <f t="shared" si="14"/>
        <v>31</v>
      </c>
      <c r="M32" s="42">
        <f t="shared" si="12"/>
        <v>43</v>
      </c>
      <c r="N32" s="42">
        <f t="shared" si="11"/>
        <v>56</v>
      </c>
      <c r="O32" s="40">
        <f t="shared" si="16"/>
        <v>2.6</v>
      </c>
      <c r="P32" s="40">
        <f t="shared" si="16"/>
        <v>5.9</v>
      </c>
      <c r="Q32" s="40">
        <f>Q31</f>
        <v>21.4</v>
      </c>
      <c r="R32" s="40">
        <f>R31</f>
        <v>8.3</v>
      </c>
    </row>
    <row r="33" spans="2:18" ht="15">
      <c r="B33" s="34">
        <f t="shared" si="8"/>
        <v>71</v>
      </c>
      <c r="C33" s="40">
        <f t="shared" si="9"/>
        <v>201.79999999999998</v>
      </c>
      <c r="D33" s="42"/>
      <c r="E33" s="33"/>
      <c r="F33" s="33"/>
      <c r="G33" s="42"/>
      <c r="H33" s="42"/>
      <c r="I33" s="42">
        <f t="shared" si="13"/>
        <v>240</v>
      </c>
      <c r="J33" s="42">
        <f t="shared" si="13"/>
        <v>130</v>
      </c>
      <c r="K33" s="42">
        <f t="shared" si="10"/>
        <v>130</v>
      </c>
      <c r="L33" s="42">
        <f t="shared" si="14"/>
        <v>31</v>
      </c>
      <c r="M33" s="42">
        <f t="shared" si="12"/>
        <v>43</v>
      </c>
      <c r="N33" s="42">
        <f t="shared" si="11"/>
        <v>56</v>
      </c>
      <c r="O33" s="40">
        <f t="shared" si="16"/>
        <v>2.6</v>
      </c>
      <c r="P33" s="40">
        <f t="shared" si="16"/>
        <v>5.9</v>
      </c>
      <c r="Q33" s="40">
        <f>Q32</f>
        <v>21.4</v>
      </c>
      <c r="R33" s="40">
        <f>R32</f>
        <v>8.3</v>
      </c>
    </row>
    <row r="34" spans="2:18" ht="15">
      <c r="B34" s="34">
        <f t="shared" si="8"/>
        <v>72</v>
      </c>
      <c r="C34" s="40">
        <f t="shared" si="9"/>
        <v>201.79999999999998</v>
      </c>
      <c r="D34" s="42"/>
      <c r="E34" s="33"/>
      <c r="F34" s="33"/>
      <c r="G34" s="42"/>
      <c r="H34" s="42"/>
      <c r="I34" s="42">
        <f t="shared" si="13"/>
        <v>240</v>
      </c>
      <c r="J34" s="42">
        <f t="shared" si="13"/>
        <v>130</v>
      </c>
      <c r="K34" s="42">
        <f t="shared" si="10"/>
        <v>130</v>
      </c>
      <c r="L34" s="42">
        <f t="shared" si="14"/>
        <v>31</v>
      </c>
      <c r="M34" s="42">
        <f t="shared" si="12"/>
        <v>43</v>
      </c>
      <c r="N34" s="42">
        <f t="shared" si="11"/>
        <v>56</v>
      </c>
      <c r="O34" s="40">
        <f t="shared" si="16"/>
        <v>2.6</v>
      </c>
      <c r="P34" s="40">
        <f t="shared" si="16"/>
        <v>5.9</v>
      </c>
      <c r="Q34" s="40">
        <v>21.4</v>
      </c>
      <c r="R34" s="40">
        <f>R33</f>
        <v>8.3</v>
      </c>
    </row>
    <row r="35" spans="2:18" ht="15">
      <c r="B35" s="72" t="s">
        <v>100</v>
      </c>
      <c r="C35" s="72"/>
      <c r="D35" s="73">
        <f>SUM(D25:D34)</f>
        <v>0</v>
      </c>
      <c r="E35" s="73"/>
      <c r="F35" s="73"/>
      <c r="G35" s="73">
        <f>SUM(G25:G34)</f>
        <v>0</v>
      </c>
      <c r="H35" s="73"/>
      <c r="I35" s="73">
        <f>SUM(I25:I34)</f>
        <v>2240</v>
      </c>
      <c r="J35" s="73"/>
      <c r="K35" s="43"/>
      <c r="L35" s="43"/>
      <c r="M35" s="43"/>
      <c r="N35" s="72" t="s">
        <v>101</v>
      </c>
      <c r="O35" s="40">
        <f>SUM(O25:O34)</f>
        <v>23.8</v>
      </c>
      <c r="P35" s="40">
        <f>SUM(P25:P34)</f>
        <v>54.699999999999996</v>
      </c>
      <c r="Q35" s="40">
        <f>SUM(Q25:Q34)</f>
        <v>233.00000000000003</v>
      </c>
      <c r="R35" s="40">
        <f>SUM(R25:R34)</f>
        <v>66.39999999999999</v>
      </c>
    </row>
    <row r="36" spans="2:18" ht="15">
      <c r="B36" s="72"/>
      <c r="C36" s="72"/>
      <c r="D36" s="73">
        <f>D35+G35+I35</f>
        <v>2240</v>
      </c>
      <c r="E36" s="73"/>
      <c r="F36" s="73"/>
      <c r="G36" s="73"/>
      <c r="H36" s="73"/>
      <c r="I36" s="73"/>
      <c r="J36" s="73"/>
      <c r="K36" s="43"/>
      <c r="L36" s="43"/>
      <c r="M36" s="43"/>
      <c r="N36" s="72"/>
      <c r="O36" s="70">
        <f>O35+P35</f>
        <v>78.5</v>
      </c>
      <c r="P36" s="70"/>
      <c r="Q36" s="70">
        <f>Q35+R35</f>
        <v>299.40000000000003</v>
      </c>
      <c r="R36" s="70"/>
    </row>
    <row r="37" spans="2:18" ht="20.85" customHeight="1">
      <c r="B37" s="68" t="s">
        <v>102</v>
      </c>
      <c r="C37" s="68"/>
      <c r="D37" s="69">
        <f>D36-O37</f>
        <v>1862.1</v>
      </c>
      <c r="E37" s="69"/>
      <c r="F37" s="69"/>
      <c r="G37" s="69"/>
      <c r="H37" s="69"/>
      <c r="I37" s="69"/>
      <c r="J37" s="69"/>
      <c r="N37" s="72"/>
      <c r="O37" s="70">
        <f>O36+Q36</f>
        <v>377.90000000000003</v>
      </c>
      <c r="P37" s="70"/>
      <c r="Q37" s="70"/>
      <c r="R37" s="70"/>
    </row>
    <row r="39" spans="2:14" ht="15">
      <c r="B39" s="5" t="s">
        <v>108</v>
      </c>
      <c r="N39" s="5" t="s">
        <v>109</v>
      </c>
    </row>
    <row r="40" spans="2:14" ht="15">
      <c r="B40" s="5" t="s">
        <v>110</v>
      </c>
      <c r="C40" s="5"/>
      <c r="N40" s="5" t="s">
        <v>111</v>
      </c>
    </row>
    <row r="41" spans="2:14" ht="15">
      <c r="B41"/>
      <c r="C41" s="5"/>
      <c r="N41" s="5" t="s">
        <v>112</v>
      </c>
    </row>
    <row r="42" spans="2:14" ht="15">
      <c r="B42"/>
      <c r="N42"/>
    </row>
  </sheetData>
  <sheetProtection selectLockedCells="1" selectUnlockedCells="1"/>
  <mergeCells count="43">
    <mergeCell ref="B2:R2"/>
    <mergeCell ref="B5:B7"/>
    <mergeCell ref="C5:C7"/>
    <mergeCell ref="D5:F5"/>
    <mergeCell ref="G5:H5"/>
    <mergeCell ref="I5:J5"/>
    <mergeCell ref="K5:K6"/>
    <mergeCell ref="L5:L6"/>
    <mergeCell ref="M5:M6"/>
    <mergeCell ref="N5:P5"/>
    <mergeCell ref="Q5:R5"/>
    <mergeCell ref="B18:C19"/>
    <mergeCell ref="D18:F18"/>
    <mergeCell ref="G18:H18"/>
    <mergeCell ref="I18:J18"/>
    <mergeCell ref="N18:N20"/>
    <mergeCell ref="D19:J19"/>
    <mergeCell ref="O19:P19"/>
    <mergeCell ref="Q19:R19"/>
    <mergeCell ref="B20:C20"/>
    <mergeCell ref="D20:J20"/>
    <mergeCell ref="O20:R20"/>
    <mergeCell ref="B22:B24"/>
    <mergeCell ref="C22:C24"/>
    <mergeCell ref="D22:F22"/>
    <mergeCell ref="G22:H22"/>
    <mergeCell ref="I22:J22"/>
    <mergeCell ref="K22:K23"/>
    <mergeCell ref="L22:L23"/>
    <mergeCell ref="M22:M23"/>
    <mergeCell ref="B37:C37"/>
    <mergeCell ref="D37:J37"/>
    <mergeCell ref="O37:R37"/>
    <mergeCell ref="N22:P22"/>
    <mergeCell ref="Q22:R22"/>
    <mergeCell ref="B35:C36"/>
    <mergeCell ref="D35:F35"/>
    <mergeCell ref="G35:H35"/>
    <mergeCell ref="I35:J35"/>
    <mergeCell ref="N35:N37"/>
    <mergeCell ref="D36:J36"/>
    <mergeCell ref="O36:P36"/>
    <mergeCell ref="Q36:R36"/>
  </mergeCells>
  <hyperlinks>
    <hyperlink ref="N39" r:id="rId1" display="試算システム(今回豊田市)"/>
    <hyperlink ref="N40" r:id="rId2" display="シミュレーションサイト"/>
    <hyperlink ref="N41" r:id="rId3" display="算定(今回豊田市で)"/>
  </hyperlinks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41"/>
  <sheetViews>
    <sheetView showGridLines="0" zoomScale="101" zoomScaleNormal="101" workbookViewId="0" topLeftCell="A1">
      <selection activeCell="F41" sqref="F41"/>
    </sheetView>
  </sheetViews>
  <sheetFormatPr defaultColWidth="11.57421875" defaultRowHeight="15"/>
  <cols>
    <col min="1" max="1" width="3.8515625" style="1" customWidth="1"/>
    <col min="2" max="2" width="8.421875" style="1" customWidth="1"/>
    <col min="3" max="3" width="12.140625" style="1" customWidth="1"/>
    <col min="4" max="4" width="9.57421875" style="1" customWidth="1"/>
    <col min="5" max="5" width="9.421875" style="1" customWidth="1"/>
    <col min="6" max="6" width="12.57421875" style="1" customWidth="1"/>
    <col min="7" max="7" width="10.57421875" style="1" customWidth="1"/>
    <col min="8" max="8" width="9.7109375" style="1" customWidth="1"/>
    <col min="9" max="9" width="9.28125" style="1" customWidth="1"/>
    <col min="10" max="10" width="8.7109375" style="1" customWidth="1"/>
    <col min="11" max="11" width="9.57421875" style="1" customWidth="1"/>
    <col min="12" max="12" width="8.421875" style="1" customWidth="1"/>
    <col min="13" max="13" width="9.57421875" style="1" customWidth="1"/>
    <col min="14" max="14" width="9.28125" style="1" customWidth="1"/>
    <col min="15" max="15" width="9.8515625" style="1" customWidth="1"/>
    <col min="16" max="17" width="10.140625" style="1" customWidth="1"/>
    <col min="18" max="18" width="9.421875" style="1" customWidth="1"/>
    <col min="19" max="16384" width="11.57421875" style="1" customWidth="1"/>
  </cols>
  <sheetData>
    <row r="2" spans="2:18" ht="16.15" customHeight="1">
      <c r="B2" s="74" t="s">
        <v>113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3" ht="16.15" customHeight="1">
      <c r="B3" s="37"/>
      <c r="C3" s="37"/>
    </row>
    <row r="4" spans="11:18" ht="15">
      <c r="K4" s="38"/>
      <c r="L4" s="38"/>
      <c r="M4" s="38"/>
      <c r="N4" s="38"/>
      <c r="O4" s="38"/>
      <c r="R4" s="35" t="s">
        <v>1</v>
      </c>
    </row>
    <row r="5" spans="2:18" ht="22.9" customHeight="1">
      <c r="B5" s="78" t="s">
        <v>65</v>
      </c>
      <c r="C5" s="78" t="s">
        <v>23</v>
      </c>
      <c r="D5" s="78" t="s">
        <v>74</v>
      </c>
      <c r="E5" s="78"/>
      <c r="F5" s="78"/>
      <c r="G5" s="78" t="s">
        <v>67</v>
      </c>
      <c r="H5" s="78"/>
      <c r="I5" s="78" t="s">
        <v>52</v>
      </c>
      <c r="J5" s="78"/>
      <c r="K5" s="78" t="s">
        <v>68</v>
      </c>
      <c r="L5" s="77" t="s">
        <v>69</v>
      </c>
      <c r="M5" s="77" t="s">
        <v>70</v>
      </c>
      <c r="N5" s="77" t="s">
        <v>71</v>
      </c>
      <c r="O5" s="77"/>
      <c r="P5" s="77"/>
      <c r="Q5" s="78" t="s">
        <v>73</v>
      </c>
      <c r="R5" s="78"/>
    </row>
    <row r="6" spans="2:18" ht="16.9" customHeight="1">
      <c r="B6" s="78"/>
      <c r="C6" s="78"/>
      <c r="D6" s="48" t="s">
        <v>74</v>
      </c>
      <c r="E6" s="48" t="s">
        <v>75</v>
      </c>
      <c r="F6" s="48" t="s">
        <v>114</v>
      </c>
      <c r="G6" s="48" t="s">
        <v>77</v>
      </c>
      <c r="H6" s="48" t="s">
        <v>78</v>
      </c>
      <c r="I6" s="48" t="s">
        <v>52</v>
      </c>
      <c r="J6" s="48" t="s">
        <v>114</v>
      </c>
      <c r="K6" s="78"/>
      <c r="L6" s="78"/>
      <c r="M6" s="78"/>
      <c r="N6" s="48" t="s">
        <v>80</v>
      </c>
      <c r="O6" s="48" t="s">
        <v>81</v>
      </c>
      <c r="P6" s="48" t="s">
        <v>82</v>
      </c>
      <c r="Q6" s="48" t="s">
        <v>83</v>
      </c>
      <c r="R6" s="48" t="s">
        <v>84</v>
      </c>
    </row>
    <row r="7" spans="2:18" ht="19.15" customHeight="1">
      <c r="B7" s="78"/>
      <c r="C7" s="78"/>
      <c r="D7" s="48" t="s">
        <v>85</v>
      </c>
      <c r="E7" s="48" t="s">
        <v>86</v>
      </c>
      <c r="F7" s="48" t="s">
        <v>115</v>
      </c>
      <c r="G7" s="48" t="s">
        <v>88</v>
      </c>
      <c r="H7" s="48" t="s">
        <v>89</v>
      </c>
      <c r="I7" s="48" t="s">
        <v>90</v>
      </c>
      <c r="J7" s="48" t="s">
        <v>91</v>
      </c>
      <c r="K7" s="48" t="s">
        <v>116</v>
      </c>
      <c r="L7" s="49" t="s">
        <v>93</v>
      </c>
      <c r="M7" s="48" t="s">
        <v>94</v>
      </c>
      <c r="N7" s="48" t="s">
        <v>95</v>
      </c>
      <c r="O7" s="48" t="s">
        <v>96</v>
      </c>
      <c r="P7" s="48" t="s">
        <v>97</v>
      </c>
      <c r="Q7" s="48" t="s">
        <v>98</v>
      </c>
      <c r="R7" s="48" t="s">
        <v>117</v>
      </c>
    </row>
    <row r="8" spans="2:18" ht="15">
      <c r="B8" s="50">
        <v>60</v>
      </c>
      <c r="C8" s="51">
        <f aca="true" t="shared" si="0" ref="C8:C17">D8+G8+I8+-O8-P8-R8</f>
        <v>224.39999999999998</v>
      </c>
      <c r="D8" s="52">
        <f>まとめ!F24</f>
        <v>63.7</v>
      </c>
      <c r="E8" s="52">
        <f>まとめ!F26</f>
        <v>31.2</v>
      </c>
      <c r="F8" s="53">
        <f aca="true" t="shared" si="1" ref="F8:F17">D8-E8</f>
        <v>32.5</v>
      </c>
      <c r="G8" s="54">
        <f>まとめ!F28</f>
        <v>160</v>
      </c>
      <c r="H8" s="53">
        <v>105</v>
      </c>
      <c r="I8" s="54">
        <f>まとめ!F29</f>
        <v>12</v>
      </c>
      <c r="J8" s="53"/>
      <c r="K8" s="53">
        <f aca="true" t="shared" si="2" ref="K8:K17">F8+H8+J8</f>
        <v>137.5</v>
      </c>
      <c r="L8" s="53">
        <v>20</v>
      </c>
      <c r="M8" s="53">
        <f>43</f>
        <v>43</v>
      </c>
      <c r="N8" s="53">
        <f aca="true" t="shared" si="3" ref="N8:N17">K8-M8-L8</f>
        <v>74.5</v>
      </c>
      <c r="O8" s="51">
        <v>3.5</v>
      </c>
      <c r="P8" s="51">
        <v>7.8</v>
      </c>
      <c r="Q8" s="51"/>
      <c r="R8" s="53"/>
    </row>
    <row r="9" spans="2:18" ht="15">
      <c r="B9" s="50">
        <v>61</v>
      </c>
      <c r="C9" s="51">
        <f t="shared" si="0"/>
        <v>224.39999999999998</v>
      </c>
      <c r="D9" s="51">
        <f aca="true" t="shared" si="4" ref="D9:D17">D8</f>
        <v>63.7</v>
      </c>
      <c r="E9" s="51">
        <f aca="true" t="shared" si="5" ref="E9:E17">E8</f>
        <v>31.2</v>
      </c>
      <c r="F9" s="53">
        <f t="shared" si="1"/>
        <v>32.5</v>
      </c>
      <c r="G9" s="53">
        <f aca="true" t="shared" si="6" ref="G9:I12">G8</f>
        <v>160</v>
      </c>
      <c r="H9" s="53">
        <f t="shared" si="6"/>
        <v>105</v>
      </c>
      <c r="I9" s="53">
        <f t="shared" si="6"/>
        <v>12</v>
      </c>
      <c r="J9" s="53"/>
      <c r="K9" s="53">
        <f t="shared" si="2"/>
        <v>137.5</v>
      </c>
      <c r="L9" s="53">
        <f aca="true" t="shared" si="7" ref="L9:L17">L8</f>
        <v>20</v>
      </c>
      <c r="M9" s="53">
        <f aca="true" t="shared" si="8" ref="M9:M17">M8</f>
        <v>43</v>
      </c>
      <c r="N9" s="53">
        <f t="shared" si="3"/>
        <v>74.5</v>
      </c>
      <c r="O9" s="51">
        <f aca="true" t="shared" si="9" ref="O9:P12">O8</f>
        <v>3.5</v>
      </c>
      <c r="P9" s="51">
        <f t="shared" si="9"/>
        <v>7.8</v>
      </c>
      <c r="Q9" s="51"/>
      <c r="R9" s="53"/>
    </row>
    <row r="10" spans="2:18" ht="15">
      <c r="B10" s="50">
        <v>62</v>
      </c>
      <c r="C10" s="51">
        <f t="shared" si="0"/>
        <v>224.39999999999998</v>
      </c>
      <c r="D10" s="51">
        <f t="shared" si="4"/>
        <v>63.7</v>
      </c>
      <c r="E10" s="51">
        <f t="shared" si="5"/>
        <v>31.2</v>
      </c>
      <c r="F10" s="53">
        <f t="shared" si="1"/>
        <v>32.5</v>
      </c>
      <c r="G10" s="53">
        <f t="shared" si="6"/>
        <v>160</v>
      </c>
      <c r="H10" s="53">
        <f t="shared" si="6"/>
        <v>105</v>
      </c>
      <c r="I10" s="53">
        <f t="shared" si="6"/>
        <v>12</v>
      </c>
      <c r="J10" s="53"/>
      <c r="K10" s="53">
        <f t="shared" si="2"/>
        <v>137.5</v>
      </c>
      <c r="L10" s="53">
        <f t="shared" si="7"/>
        <v>20</v>
      </c>
      <c r="M10" s="53">
        <f t="shared" si="8"/>
        <v>43</v>
      </c>
      <c r="N10" s="53">
        <f t="shared" si="3"/>
        <v>74.5</v>
      </c>
      <c r="O10" s="51">
        <f t="shared" si="9"/>
        <v>3.5</v>
      </c>
      <c r="P10" s="51">
        <f t="shared" si="9"/>
        <v>7.8</v>
      </c>
      <c r="Q10" s="51"/>
      <c r="R10" s="53"/>
    </row>
    <row r="11" spans="2:18" ht="15">
      <c r="B11" s="50">
        <v>63</v>
      </c>
      <c r="C11" s="51">
        <f t="shared" si="0"/>
        <v>224.39999999999998</v>
      </c>
      <c r="D11" s="51">
        <f t="shared" si="4"/>
        <v>63.7</v>
      </c>
      <c r="E11" s="51">
        <f t="shared" si="5"/>
        <v>31.2</v>
      </c>
      <c r="F11" s="53">
        <f t="shared" si="1"/>
        <v>32.5</v>
      </c>
      <c r="G11" s="53">
        <f t="shared" si="6"/>
        <v>160</v>
      </c>
      <c r="H11" s="53">
        <f t="shared" si="6"/>
        <v>105</v>
      </c>
      <c r="I11" s="53">
        <f t="shared" si="6"/>
        <v>12</v>
      </c>
      <c r="J11" s="53"/>
      <c r="K11" s="53">
        <f t="shared" si="2"/>
        <v>137.5</v>
      </c>
      <c r="L11" s="53">
        <f t="shared" si="7"/>
        <v>20</v>
      </c>
      <c r="M11" s="53">
        <f t="shared" si="8"/>
        <v>43</v>
      </c>
      <c r="N11" s="53">
        <f t="shared" si="3"/>
        <v>74.5</v>
      </c>
      <c r="O11" s="51">
        <f t="shared" si="9"/>
        <v>3.5</v>
      </c>
      <c r="P11" s="51">
        <f t="shared" si="9"/>
        <v>7.8</v>
      </c>
      <c r="Q11" s="51"/>
      <c r="R11" s="53"/>
    </row>
    <row r="12" spans="2:18" ht="15">
      <c r="B12" s="50">
        <v>64</v>
      </c>
      <c r="C12" s="51">
        <f t="shared" si="0"/>
        <v>224.39999999999998</v>
      </c>
      <c r="D12" s="51">
        <f t="shared" si="4"/>
        <v>63.7</v>
      </c>
      <c r="E12" s="51">
        <f t="shared" si="5"/>
        <v>31.2</v>
      </c>
      <c r="F12" s="53">
        <f t="shared" si="1"/>
        <v>32.5</v>
      </c>
      <c r="G12" s="53">
        <f t="shared" si="6"/>
        <v>160</v>
      </c>
      <c r="H12" s="53">
        <f t="shared" si="6"/>
        <v>105</v>
      </c>
      <c r="I12" s="53">
        <f t="shared" si="6"/>
        <v>12</v>
      </c>
      <c r="J12" s="53"/>
      <c r="K12" s="53">
        <f t="shared" si="2"/>
        <v>137.5</v>
      </c>
      <c r="L12" s="53">
        <f t="shared" si="7"/>
        <v>20</v>
      </c>
      <c r="M12" s="53">
        <f t="shared" si="8"/>
        <v>43</v>
      </c>
      <c r="N12" s="53">
        <f t="shared" si="3"/>
        <v>74.5</v>
      </c>
      <c r="O12" s="51">
        <f t="shared" si="9"/>
        <v>3.5</v>
      </c>
      <c r="P12" s="51">
        <f t="shared" si="9"/>
        <v>7.8</v>
      </c>
      <c r="Q12" s="51"/>
      <c r="R12" s="53"/>
    </row>
    <row r="13" spans="2:18" ht="15">
      <c r="B13" s="50">
        <v>65</v>
      </c>
      <c r="C13" s="51">
        <f t="shared" si="0"/>
        <v>291.09999999999997</v>
      </c>
      <c r="D13" s="52">
        <f t="shared" si="4"/>
        <v>63.7</v>
      </c>
      <c r="E13" s="52">
        <f t="shared" si="5"/>
        <v>31.2</v>
      </c>
      <c r="F13" s="53">
        <f t="shared" si="1"/>
        <v>32.5</v>
      </c>
      <c r="G13" s="53">
        <f>G12</f>
        <v>160</v>
      </c>
      <c r="H13" s="53">
        <v>105</v>
      </c>
      <c r="I13" s="54">
        <f>まとめ!F30</f>
        <v>87</v>
      </c>
      <c r="J13" s="53">
        <v>0</v>
      </c>
      <c r="K13" s="53">
        <f t="shared" si="2"/>
        <v>137.5</v>
      </c>
      <c r="L13" s="53">
        <f t="shared" si="7"/>
        <v>20</v>
      </c>
      <c r="M13" s="53">
        <f t="shared" si="8"/>
        <v>43</v>
      </c>
      <c r="N13" s="53">
        <f t="shared" si="3"/>
        <v>74.5</v>
      </c>
      <c r="O13" s="51">
        <v>3.5</v>
      </c>
      <c r="P13" s="51">
        <v>7.8</v>
      </c>
      <c r="Q13" s="51"/>
      <c r="R13" s="51">
        <v>8.3</v>
      </c>
    </row>
    <row r="14" spans="2:18" ht="15">
      <c r="B14" s="50">
        <v>66</v>
      </c>
      <c r="C14" s="51">
        <f t="shared" si="0"/>
        <v>291.09999999999997</v>
      </c>
      <c r="D14" s="51">
        <f t="shared" si="4"/>
        <v>63.7</v>
      </c>
      <c r="E14" s="51">
        <f t="shared" si="5"/>
        <v>31.2</v>
      </c>
      <c r="F14" s="53">
        <f t="shared" si="1"/>
        <v>32.5</v>
      </c>
      <c r="G14" s="53">
        <f>G13</f>
        <v>160</v>
      </c>
      <c r="H14" s="53">
        <f aca="true" t="shared" si="10" ref="H14:J17">H13</f>
        <v>105</v>
      </c>
      <c r="I14" s="53">
        <f t="shared" si="10"/>
        <v>87</v>
      </c>
      <c r="J14" s="53">
        <f t="shared" si="10"/>
        <v>0</v>
      </c>
      <c r="K14" s="53">
        <f t="shared" si="2"/>
        <v>137.5</v>
      </c>
      <c r="L14" s="53">
        <f t="shared" si="7"/>
        <v>20</v>
      </c>
      <c r="M14" s="53">
        <f t="shared" si="8"/>
        <v>43</v>
      </c>
      <c r="N14" s="53">
        <f t="shared" si="3"/>
        <v>74.5</v>
      </c>
      <c r="O14" s="51">
        <f aca="true" t="shared" si="11" ref="O14:P17">O13</f>
        <v>3.5</v>
      </c>
      <c r="P14" s="51">
        <f t="shared" si="11"/>
        <v>7.8</v>
      </c>
      <c r="Q14" s="51"/>
      <c r="R14" s="51">
        <f>R13</f>
        <v>8.3</v>
      </c>
    </row>
    <row r="15" spans="2:18" ht="15">
      <c r="B15" s="50">
        <v>67</v>
      </c>
      <c r="C15" s="51">
        <f t="shared" si="0"/>
        <v>291.09999999999997</v>
      </c>
      <c r="D15" s="51">
        <f t="shared" si="4"/>
        <v>63.7</v>
      </c>
      <c r="E15" s="51">
        <f t="shared" si="5"/>
        <v>31.2</v>
      </c>
      <c r="F15" s="53">
        <f t="shared" si="1"/>
        <v>32.5</v>
      </c>
      <c r="G15" s="53">
        <f>G14</f>
        <v>160</v>
      </c>
      <c r="H15" s="53">
        <f t="shared" si="10"/>
        <v>105</v>
      </c>
      <c r="I15" s="53">
        <f t="shared" si="10"/>
        <v>87</v>
      </c>
      <c r="J15" s="53">
        <f t="shared" si="10"/>
        <v>0</v>
      </c>
      <c r="K15" s="53">
        <f t="shared" si="2"/>
        <v>137.5</v>
      </c>
      <c r="L15" s="53">
        <f t="shared" si="7"/>
        <v>20</v>
      </c>
      <c r="M15" s="53">
        <f t="shared" si="8"/>
        <v>43</v>
      </c>
      <c r="N15" s="53">
        <f t="shared" si="3"/>
        <v>74.5</v>
      </c>
      <c r="O15" s="51">
        <f t="shared" si="11"/>
        <v>3.5</v>
      </c>
      <c r="P15" s="51">
        <f t="shared" si="11"/>
        <v>7.8</v>
      </c>
      <c r="Q15" s="51"/>
      <c r="R15" s="51">
        <f>R14</f>
        <v>8.3</v>
      </c>
    </row>
    <row r="16" spans="2:18" ht="15">
      <c r="B16" s="50">
        <v>68</v>
      </c>
      <c r="C16" s="51">
        <f t="shared" si="0"/>
        <v>291.09999999999997</v>
      </c>
      <c r="D16" s="51">
        <f t="shared" si="4"/>
        <v>63.7</v>
      </c>
      <c r="E16" s="51">
        <f t="shared" si="5"/>
        <v>31.2</v>
      </c>
      <c r="F16" s="53">
        <f t="shared" si="1"/>
        <v>32.5</v>
      </c>
      <c r="G16" s="53">
        <f>G15</f>
        <v>160</v>
      </c>
      <c r="H16" s="53">
        <f t="shared" si="10"/>
        <v>105</v>
      </c>
      <c r="I16" s="53">
        <f t="shared" si="10"/>
        <v>87</v>
      </c>
      <c r="J16" s="53">
        <f t="shared" si="10"/>
        <v>0</v>
      </c>
      <c r="K16" s="53">
        <f t="shared" si="2"/>
        <v>137.5</v>
      </c>
      <c r="L16" s="53">
        <f t="shared" si="7"/>
        <v>20</v>
      </c>
      <c r="M16" s="53">
        <f t="shared" si="8"/>
        <v>43</v>
      </c>
      <c r="N16" s="53">
        <f t="shared" si="3"/>
        <v>74.5</v>
      </c>
      <c r="O16" s="51">
        <f t="shared" si="11"/>
        <v>3.5</v>
      </c>
      <c r="P16" s="51">
        <f t="shared" si="11"/>
        <v>7.8</v>
      </c>
      <c r="Q16" s="51"/>
      <c r="R16" s="51">
        <f>R15</f>
        <v>8.3</v>
      </c>
    </row>
    <row r="17" spans="2:18" ht="15">
      <c r="B17" s="50">
        <v>69</v>
      </c>
      <c r="C17" s="51">
        <f t="shared" si="0"/>
        <v>291.09999999999997</v>
      </c>
      <c r="D17" s="51">
        <f t="shared" si="4"/>
        <v>63.7</v>
      </c>
      <c r="E17" s="51">
        <f t="shared" si="5"/>
        <v>31.2</v>
      </c>
      <c r="F17" s="53">
        <f t="shared" si="1"/>
        <v>32.5</v>
      </c>
      <c r="G17" s="53">
        <f>G16</f>
        <v>160</v>
      </c>
      <c r="H17" s="53">
        <f t="shared" si="10"/>
        <v>105</v>
      </c>
      <c r="I17" s="53">
        <f t="shared" si="10"/>
        <v>87</v>
      </c>
      <c r="J17" s="53">
        <f t="shared" si="10"/>
        <v>0</v>
      </c>
      <c r="K17" s="53">
        <f t="shared" si="2"/>
        <v>137.5</v>
      </c>
      <c r="L17" s="53">
        <f t="shared" si="7"/>
        <v>20</v>
      </c>
      <c r="M17" s="53">
        <f t="shared" si="8"/>
        <v>43</v>
      </c>
      <c r="N17" s="53">
        <f t="shared" si="3"/>
        <v>74.5</v>
      </c>
      <c r="O17" s="51">
        <f t="shared" si="11"/>
        <v>3.5</v>
      </c>
      <c r="P17" s="51">
        <f t="shared" si="11"/>
        <v>7.8</v>
      </c>
      <c r="Q17" s="51"/>
      <c r="R17" s="51">
        <f>R16</f>
        <v>8.3</v>
      </c>
    </row>
    <row r="18" spans="2:18" ht="15">
      <c r="B18" s="78" t="s">
        <v>100</v>
      </c>
      <c r="C18" s="78"/>
      <c r="D18" s="79">
        <f>SUM(D8:D17)</f>
        <v>637</v>
      </c>
      <c r="E18" s="79"/>
      <c r="F18" s="79"/>
      <c r="G18" s="79">
        <f>SUM(G8:G17)</f>
        <v>1600</v>
      </c>
      <c r="H18" s="79"/>
      <c r="I18" s="79">
        <f>SUM(I8:I17)</f>
        <v>495</v>
      </c>
      <c r="J18" s="79"/>
      <c r="K18" s="55"/>
      <c r="L18" s="55"/>
      <c r="M18" s="55"/>
      <c r="N18" s="78" t="s">
        <v>101</v>
      </c>
      <c r="O18" s="51">
        <f>SUM(O8:O17)</f>
        <v>35</v>
      </c>
      <c r="P18" s="51">
        <f>SUM(P8:P17)</f>
        <v>77.99999999999999</v>
      </c>
      <c r="Q18" s="51">
        <f>SUM(Q8:Q17)</f>
        <v>0</v>
      </c>
      <c r="R18" s="51">
        <f>SUM(R8:R17)</f>
        <v>41.5</v>
      </c>
    </row>
    <row r="19" spans="2:18" ht="15">
      <c r="B19" s="78"/>
      <c r="C19" s="78"/>
      <c r="D19" s="79">
        <f>D18+G18+I18</f>
        <v>2732</v>
      </c>
      <c r="E19" s="79"/>
      <c r="F19" s="79"/>
      <c r="G19" s="79"/>
      <c r="H19" s="79"/>
      <c r="I19" s="79"/>
      <c r="J19" s="79"/>
      <c r="K19" s="55"/>
      <c r="L19" s="55"/>
      <c r="M19" s="55"/>
      <c r="N19" s="78"/>
      <c r="O19" s="76">
        <f>O18+P18</f>
        <v>112.99999999999999</v>
      </c>
      <c r="P19" s="76"/>
      <c r="Q19" s="76">
        <f>Q18+R18</f>
        <v>41.5</v>
      </c>
      <c r="R19" s="76"/>
    </row>
    <row r="20" spans="2:18" ht="20.1" customHeight="1">
      <c r="B20" s="68" t="s">
        <v>102</v>
      </c>
      <c r="C20" s="68"/>
      <c r="D20" s="75">
        <f>D19-O20</f>
        <v>2577.5</v>
      </c>
      <c r="E20" s="75"/>
      <c r="F20" s="75"/>
      <c r="G20" s="75"/>
      <c r="H20" s="75"/>
      <c r="I20" s="75"/>
      <c r="J20" s="75"/>
      <c r="N20" s="78"/>
      <c r="O20" s="76">
        <f>O19+Q19</f>
        <v>154.5</v>
      </c>
      <c r="P20" s="76"/>
      <c r="Q20" s="76"/>
      <c r="R20" s="76"/>
    </row>
    <row r="21" spans="4:15" ht="15">
      <c r="D21" s="5"/>
      <c r="E21" s="44"/>
      <c r="F21" s="44"/>
      <c r="G21" s="56"/>
      <c r="H21" s="46"/>
      <c r="O21" s="5"/>
    </row>
    <row r="22" spans="2:18" ht="22.9" customHeight="1">
      <c r="B22" s="78" t="s">
        <v>103</v>
      </c>
      <c r="C22" s="78" t="s">
        <v>23</v>
      </c>
      <c r="D22" s="78" t="s">
        <v>74</v>
      </c>
      <c r="E22" s="78"/>
      <c r="F22" s="78"/>
      <c r="G22" s="78" t="s">
        <v>67</v>
      </c>
      <c r="H22" s="78"/>
      <c r="I22" s="78" t="s">
        <v>52</v>
      </c>
      <c r="J22" s="78"/>
      <c r="K22" s="78" t="s">
        <v>68</v>
      </c>
      <c r="L22" s="77" t="s">
        <v>104</v>
      </c>
      <c r="M22" s="77" t="s">
        <v>70</v>
      </c>
      <c r="N22" s="77" t="s">
        <v>71</v>
      </c>
      <c r="O22" s="77"/>
      <c r="P22" s="77"/>
      <c r="Q22" s="78" t="s">
        <v>73</v>
      </c>
      <c r="R22" s="78"/>
    </row>
    <row r="23" spans="2:18" ht="16.9" customHeight="1">
      <c r="B23" s="78"/>
      <c r="C23" s="78"/>
      <c r="D23" s="48" t="s">
        <v>74</v>
      </c>
      <c r="E23" s="48" t="s">
        <v>75</v>
      </c>
      <c r="F23" s="48" t="s">
        <v>114</v>
      </c>
      <c r="G23" s="48" t="s">
        <v>77</v>
      </c>
      <c r="H23" s="48" t="s">
        <v>78</v>
      </c>
      <c r="I23" s="48" t="s">
        <v>52</v>
      </c>
      <c r="J23" s="48" t="s">
        <v>114</v>
      </c>
      <c r="K23" s="78"/>
      <c r="L23" s="78"/>
      <c r="M23" s="78"/>
      <c r="N23" s="48" t="s">
        <v>80</v>
      </c>
      <c r="O23" s="48" t="s">
        <v>81</v>
      </c>
      <c r="P23" s="48" t="s">
        <v>82</v>
      </c>
      <c r="Q23" s="48" t="s">
        <v>83</v>
      </c>
      <c r="R23" s="48" t="s">
        <v>84</v>
      </c>
    </row>
    <row r="24" spans="2:18" ht="19.15" customHeight="1">
      <c r="B24" s="78"/>
      <c r="C24" s="78"/>
      <c r="D24" s="48" t="s">
        <v>85</v>
      </c>
      <c r="E24" s="48" t="s">
        <v>86</v>
      </c>
      <c r="F24" s="48" t="s">
        <v>115</v>
      </c>
      <c r="G24" s="48" t="s">
        <v>88</v>
      </c>
      <c r="H24" s="48" t="s">
        <v>89</v>
      </c>
      <c r="I24" s="48" t="s">
        <v>90</v>
      </c>
      <c r="J24" s="48" t="s">
        <v>91</v>
      </c>
      <c r="K24" s="48" t="s">
        <v>116</v>
      </c>
      <c r="L24" s="49" t="s">
        <v>105</v>
      </c>
      <c r="M24" s="48" t="s">
        <v>94</v>
      </c>
      <c r="N24" s="48" t="s">
        <v>106</v>
      </c>
      <c r="O24" s="48" t="s">
        <v>96</v>
      </c>
      <c r="P24" s="48" t="s">
        <v>97</v>
      </c>
      <c r="Q24" s="48" t="s">
        <v>98</v>
      </c>
      <c r="R24" s="48" t="s">
        <v>117</v>
      </c>
    </row>
    <row r="25" spans="2:18" ht="15">
      <c r="B25" s="50">
        <f aca="true" t="shared" si="12" ref="B25:B34">B8+3</f>
        <v>63</v>
      </c>
      <c r="C25" s="51">
        <f aca="true" t="shared" si="13" ref="C25:C34">D25+G25+I25+-O25-P25-R25-Q25</f>
        <v>126.19999999999997</v>
      </c>
      <c r="D25" s="51"/>
      <c r="E25" s="51"/>
      <c r="F25" s="53"/>
      <c r="G25" s="53"/>
      <c r="H25" s="53"/>
      <c r="I25" s="54">
        <f>まとめ!F31</f>
        <v>160</v>
      </c>
      <c r="J25" s="53">
        <v>92.5</v>
      </c>
      <c r="K25" s="53">
        <f aca="true" t="shared" si="14" ref="K25:K34">F25+H25+J25</f>
        <v>92.5</v>
      </c>
      <c r="L25" s="53">
        <v>0</v>
      </c>
      <c r="M25" s="53">
        <f>43</f>
        <v>43</v>
      </c>
      <c r="N25" s="53">
        <f aca="true" t="shared" si="15" ref="N25:N34">K25-M25-L25</f>
        <v>49.5</v>
      </c>
      <c r="O25" s="51">
        <v>2.3</v>
      </c>
      <c r="P25" s="51">
        <v>5.3</v>
      </c>
      <c r="Q25" s="51">
        <v>26.2</v>
      </c>
      <c r="R25" s="51"/>
    </row>
    <row r="26" spans="2:18" ht="15">
      <c r="B26" s="50">
        <f t="shared" si="12"/>
        <v>64</v>
      </c>
      <c r="C26" s="51">
        <f t="shared" si="13"/>
        <v>126.19999999999997</v>
      </c>
      <c r="D26" s="51"/>
      <c r="E26" s="51"/>
      <c r="F26" s="53"/>
      <c r="G26" s="53"/>
      <c r="H26" s="53"/>
      <c r="I26" s="53">
        <f>I25</f>
        <v>160</v>
      </c>
      <c r="J26" s="53">
        <v>92.5</v>
      </c>
      <c r="K26" s="53">
        <f t="shared" si="14"/>
        <v>92.5</v>
      </c>
      <c r="L26" s="53">
        <f aca="true" t="shared" si="16" ref="L26:L34">L25</f>
        <v>0</v>
      </c>
      <c r="M26" s="53">
        <f aca="true" t="shared" si="17" ref="M26:M34">M25</f>
        <v>43</v>
      </c>
      <c r="N26" s="53">
        <f t="shared" si="15"/>
        <v>49.5</v>
      </c>
      <c r="O26" s="51">
        <v>2.3</v>
      </c>
      <c r="P26" s="51">
        <v>5.3</v>
      </c>
      <c r="Q26" s="51">
        <f>Q25</f>
        <v>26.2</v>
      </c>
      <c r="R26" s="51"/>
    </row>
    <row r="27" spans="2:18" ht="15">
      <c r="B27" s="50">
        <f t="shared" si="12"/>
        <v>65</v>
      </c>
      <c r="C27" s="51">
        <f t="shared" si="13"/>
        <v>191.3</v>
      </c>
      <c r="D27" s="51"/>
      <c r="E27" s="51"/>
      <c r="F27" s="53"/>
      <c r="G27" s="53"/>
      <c r="H27" s="53"/>
      <c r="I27" s="54">
        <f>まとめ!F32</f>
        <v>240</v>
      </c>
      <c r="J27" s="53">
        <v>130</v>
      </c>
      <c r="K27" s="53">
        <f t="shared" si="14"/>
        <v>130</v>
      </c>
      <c r="L27" s="53">
        <f t="shared" si="16"/>
        <v>0</v>
      </c>
      <c r="M27" s="53">
        <f t="shared" si="17"/>
        <v>43</v>
      </c>
      <c r="N27" s="53">
        <f t="shared" si="15"/>
        <v>87</v>
      </c>
      <c r="O27" s="51">
        <v>4.2</v>
      </c>
      <c r="P27" s="51">
        <v>9</v>
      </c>
      <c r="Q27" s="51">
        <v>27.2</v>
      </c>
      <c r="R27" s="51">
        <v>8.3</v>
      </c>
    </row>
    <row r="28" spans="2:18" ht="15">
      <c r="B28" s="50">
        <f t="shared" si="12"/>
        <v>66</v>
      </c>
      <c r="C28" s="51">
        <f t="shared" si="13"/>
        <v>191.3</v>
      </c>
      <c r="D28" s="51"/>
      <c r="E28" s="51"/>
      <c r="F28" s="53"/>
      <c r="G28" s="53"/>
      <c r="H28" s="53"/>
      <c r="I28" s="53">
        <f aca="true" t="shared" si="18" ref="I28:J34">I27</f>
        <v>240</v>
      </c>
      <c r="J28" s="53">
        <f t="shared" si="18"/>
        <v>130</v>
      </c>
      <c r="K28" s="53">
        <f t="shared" si="14"/>
        <v>130</v>
      </c>
      <c r="L28" s="53">
        <f t="shared" si="16"/>
        <v>0</v>
      </c>
      <c r="M28" s="53">
        <f t="shared" si="17"/>
        <v>43</v>
      </c>
      <c r="N28" s="53">
        <f t="shared" si="15"/>
        <v>87</v>
      </c>
      <c r="O28" s="51">
        <f aca="true" t="shared" si="19" ref="O28:R29">O27</f>
        <v>4.2</v>
      </c>
      <c r="P28" s="51">
        <f t="shared" si="19"/>
        <v>9</v>
      </c>
      <c r="Q28" s="51">
        <f t="shared" si="19"/>
        <v>27.2</v>
      </c>
      <c r="R28" s="51">
        <f t="shared" si="19"/>
        <v>8.3</v>
      </c>
    </row>
    <row r="29" spans="2:18" ht="15">
      <c r="B29" s="50">
        <f t="shared" si="12"/>
        <v>67</v>
      </c>
      <c r="C29" s="51">
        <f t="shared" si="13"/>
        <v>191.3</v>
      </c>
      <c r="D29" s="51"/>
      <c r="E29" s="51"/>
      <c r="F29" s="53"/>
      <c r="G29" s="53"/>
      <c r="H29" s="53"/>
      <c r="I29" s="53">
        <f t="shared" si="18"/>
        <v>240</v>
      </c>
      <c r="J29" s="53">
        <f t="shared" si="18"/>
        <v>130</v>
      </c>
      <c r="K29" s="53">
        <f t="shared" si="14"/>
        <v>130</v>
      </c>
      <c r="L29" s="53">
        <f t="shared" si="16"/>
        <v>0</v>
      </c>
      <c r="M29" s="53">
        <f t="shared" si="17"/>
        <v>43</v>
      </c>
      <c r="N29" s="53">
        <f t="shared" si="15"/>
        <v>87</v>
      </c>
      <c r="O29" s="51">
        <f t="shared" si="19"/>
        <v>4.2</v>
      </c>
      <c r="P29" s="51">
        <f t="shared" si="19"/>
        <v>9</v>
      </c>
      <c r="Q29" s="51">
        <f t="shared" si="19"/>
        <v>27.2</v>
      </c>
      <c r="R29" s="51">
        <f t="shared" si="19"/>
        <v>8.3</v>
      </c>
    </row>
    <row r="30" spans="2:18" ht="15">
      <c r="B30" s="50">
        <f t="shared" si="12"/>
        <v>68</v>
      </c>
      <c r="C30" s="51">
        <f t="shared" si="13"/>
        <v>194.5</v>
      </c>
      <c r="D30" s="51"/>
      <c r="E30" s="51"/>
      <c r="F30" s="53"/>
      <c r="G30" s="53"/>
      <c r="H30" s="53"/>
      <c r="I30" s="53">
        <f t="shared" si="18"/>
        <v>240</v>
      </c>
      <c r="J30" s="53">
        <f t="shared" si="18"/>
        <v>130</v>
      </c>
      <c r="K30" s="53">
        <f t="shared" si="14"/>
        <v>130</v>
      </c>
      <c r="L30" s="53">
        <f t="shared" si="16"/>
        <v>0</v>
      </c>
      <c r="M30" s="53">
        <f t="shared" si="17"/>
        <v>43</v>
      </c>
      <c r="N30" s="53">
        <f t="shared" si="15"/>
        <v>87</v>
      </c>
      <c r="O30" s="51">
        <f aca="true" t="shared" si="20" ref="O30:P34">O29</f>
        <v>4.2</v>
      </c>
      <c r="P30" s="51">
        <f t="shared" si="20"/>
        <v>9</v>
      </c>
      <c r="Q30" s="51">
        <v>24</v>
      </c>
      <c r="R30" s="51">
        <v>8.3</v>
      </c>
    </row>
    <row r="31" spans="2:18" ht="15">
      <c r="B31" s="50">
        <f t="shared" si="12"/>
        <v>69</v>
      </c>
      <c r="C31" s="51">
        <f t="shared" si="13"/>
        <v>194.5</v>
      </c>
      <c r="D31" s="51"/>
      <c r="E31" s="51"/>
      <c r="F31" s="53"/>
      <c r="G31" s="53"/>
      <c r="H31" s="53"/>
      <c r="I31" s="53">
        <f t="shared" si="18"/>
        <v>240</v>
      </c>
      <c r="J31" s="53">
        <f t="shared" si="18"/>
        <v>130</v>
      </c>
      <c r="K31" s="53">
        <f t="shared" si="14"/>
        <v>130</v>
      </c>
      <c r="L31" s="53">
        <f t="shared" si="16"/>
        <v>0</v>
      </c>
      <c r="M31" s="53">
        <f t="shared" si="17"/>
        <v>43</v>
      </c>
      <c r="N31" s="53">
        <f t="shared" si="15"/>
        <v>87</v>
      </c>
      <c r="O31" s="51">
        <f t="shared" si="20"/>
        <v>4.2</v>
      </c>
      <c r="P31" s="51">
        <f t="shared" si="20"/>
        <v>9</v>
      </c>
      <c r="Q31" s="51">
        <f aca="true" t="shared" si="21" ref="Q31:R34">Q30</f>
        <v>24</v>
      </c>
      <c r="R31" s="51">
        <f t="shared" si="21"/>
        <v>8.3</v>
      </c>
    </row>
    <row r="32" spans="2:18" ht="15">
      <c r="B32" s="50">
        <f t="shared" si="12"/>
        <v>70</v>
      </c>
      <c r="C32" s="51">
        <f t="shared" si="13"/>
        <v>194.5</v>
      </c>
      <c r="D32" s="51"/>
      <c r="E32" s="51"/>
      <c r="F32" s="53"/>
      <c r="G32" s="53"/>
      <c r="H32" s="53"/>
      <c r="I32" s="53">
        <f t="shared" si="18"/>
        <v>240</v>
      </c>
      <c r="J32" s="53">
        <f t="shared" si="18"/>
        <v>130</v>
      </c>
      <c r="K32" s="53">
        <f t="shared" si="14"/>
        <v>130</v>
      </c>
      <c r="L32" s="53">
        <f t="shared" si="16"/>
        <v>0</v>
      </c>
      <c r="M32" s="53">
        <f t="shared" si="17"/>
        <v>43</v>
      </c>
      <c r="N32" s="53">
        <f t="shared" si="15"/>
        <v>87</v>
      </c>
      <c r="O32" s="51">
        <f t="shared" si="20"/>
        <v>4.2</v>
      </c>
      <c r="P32" s="51">
        <f t="shared" si="20"/>
        <v>9</v>
      </c>
      <c r="Q32" s="51">
        <f t="shared" si="21"/>
        <v>24</v>
      </c>
      <c r="R32" s="51">
        <f t="shared" si="21"/>
        <v>8.3</v>
      </c>
    </row>
    <row r="33" spans="2:18" ht="15">
      <c r="B33" s="50">
        <f t="shared" si="12"/>
        <v>71</v>
      </c>
      <c r="C33" s="51">
        <f t="shared" si="13"/>
        <v>194.5</v>
      </c>
      <c r="D33" s="51"/>
      <c r="E33" s="51"/>
      <c r="F33" s="53"/>
      <c r="G33" s="53"/>
      <c r="H33" s="53"/>
      <c r="I33" s="53">
        <f t="shared" si="18"/>
        <v>240</v>
      </c>
      <c r="J33" s="53">
        <f t="shared" si="18"/>
        <v>130</v>
      </c>
      <c r="K33" s="53">
        <f t="shared" si="14"/>
        <v>130</v>
      </c>
      <c r="L33" s="53">
        <f t="shared" si="16"/>
        <v>0</v>
      </c>
      <c r="M33" s="53">
        <f t="shared" si="17"/>
        <v>43</v>
      </c>
      <c r="N33" s="53">
        <f t="shared" si="15"/>
        <v>87</v>
      </c>
      <c r="O33" s="51">
        <f t="shared" si="20"/>
        <v>4.2</v>
      </c>
      <c r="P33" s="51">
        <f t="shared" si="20"/>
        <v>9</v>
      </c>
      <c r="Q33" s="51">
        <f t="shared" si="21"/>
        <v>24</v>
      </c>
      <c r="R33" s="51">
        <f t="shared" si="21"/>
        <v>8.3</v>
      </c>
    </row>
    <row r="34" spans="2:18" ht="15">
      <c r="B34" s="50">
        <f t="shared" si="12"/>
        <v>72</v>
      </c>
      <c r="C34" s="51">
        <f t="shared" si="13"/>
        <v>194.5</v>
      </c>
      <c r="D34" s="51"/>
      <c r="E34" s="51"/>
      <c r="F34" s="53"/>
      <c r="G34" s="53"/>
      <c r="H34" s="53"/>
      <c r="I34" s="53">
        <f t="shared" si="18"/>
        <v>240</v>
      </c>
      <c r="J34" s="53">
        <f t="shared" si="18"/>
        <v>130</v>
      </c>
      <c r="K34" s="53">
        <f t="shared" si="14"/>
        <v>130</v>
      </c>
      <c r="L34" s="53">
        <f t="shared" si="16"/>
        <v>0</v>
      </c>
      <c r="M34" s="53">
        <f t="shared" si="17"/>
        <v>43</v>
      </c>
      <c r="N34" s="53">
        <f t="shared" si="15"/>
        <v>87</v>
      </c>
      <c r="O34" s="51">
        <f t="shared" si="20"/>
        <v>4.2</v>
      </c>
      <c r="P34" s="51">
        <f t="shared" si="20"/>
        <v>9</v>
      </c>
      <c r="Q34" s="51">
        <f t="shared" si="21"/>
        <v>24</v>
      </c>
      <c r="R34" s="51">
        <f t="shared" si="21"/>
        <v>8.3</v>
      </c>
    </row>
    <row r="35" spans="2:18" ht="15">
      <c r="B35" s="78" t="s">
        <v>100</v>
      </c>
      <c r="C35" s="78"/>
      <c r="D35" s="79">
        <f>SUM(D25:D34)</f>
        <v>0</v>
      </c>
      <c r="E35" s="79"/>
      <c r="F35" s="79"/>
      <c r="G35" s="79">
        <f>SUM(G25:G34)</f>
        <v>0</v>
      </c>
      <c r="H35" s="79"/>
      <c r="I35" s="79">
        <f>SUM(I25:I34)</f>
        <v>2240</v>
      </c>
      <c r="J35" s="79"/>
      <c r="K35" s="55"/>
      <c r="L35" s="55"/>
      <c r="M35" s="55"/>
      <c r="N35" s="78" t="s">
        <v>101</v>
      </c>
      <c r="O35" s="51">
        <f>SUM(O25:O34)</f>
        <v>38.2</v>
      </c>
      <c r="P35" s="51">
        <f>SUM(P25:P34)</f>
        <v>82.6</v>
      </c>
      <c r="Q35" s="51">
        <f>SUM(Q25:Q34)</f>
        <v>254</v>
      </c>
      <c r="R35" s="51">
        <f>SUM(R25:R34)</f>
        <v>66.39999999999999</v>
      </c>
    </row>
    <row r="36" spans="2:18" ht="15">
      <c r="B36" s="78"/>
      <c r="C36" s="78"/>
      <c r="D36" s="79">
        <f>D35+G35+I35</f>
        <v>2240</v>
      </c>
      <c r="E36" s="79"/>
      <c r="F36" s="79"/>
      <c r="G36" s="79"/>
      <c r="H36" s="79"/>
      <c r="I36" s="79"/>
      <c r="J36" s="79"/>
      <c r="K36" s="55"/>
      <c r="L36" s="55"/>
      <c r="M36" s="55"/>
      <c r="N36" s="78"/>
      <c r="O36" s="76">
        <f>O35+P35</f>
        <v>120.8</v>
      </c>
      <c r="P36" s="76"/>
      <c r="Q36" s="76">
        <f>Q35+R35</f>
        <v>320.4</v>
      </c>
      <c r="R36" s="76"/>
    </row>
    <row r="37" spans="2:18" ht="20.1" customHeight="1">
      <c r="B37" s="68" t="s">
        <v>102</v>
      </c>
      <c r="C37" s="68"/>
      <c r="D37" s="75">
        <f>D36-O37</f>
        <v>1798.8</v>
      </c>
      <c r="E37" s="75"/>
      <c r="F37" s="75"/>
      <c r="G37" s="75"/>
      <c r="H37" s="75"/>
      <c r="I37" s="75"/>
      <c r="J37" s="75"/>
      <c r="N37" s="78"/>
      <c r="O37" s="76">
        <f>O36+Q36</f>
        <v>441.2</v>
      </c>
      <c r="P37" s="76"/>
      <c r="Q37" s="76"/>
      <c r="R37" s="76"/>
    </row>
    <row r="38" spans="11:17" ht="13.15" customHeight="1">
      <c r="K38"/>
      <c r="L38"/>
      <c r="M38"/>
      <c r="N38"/>
      <c r="O38"/>
      <c r="P38"/>
      <c r="Q38"/>
    </row>
    <row r="39" spans="11:17" ht="15">
      <c r="K39"/>
      <c r="L39"/>
      <c r="M39"/>
      <c r="N39" s="5" t="s">
        <v>109</v>
      </c>
      <c r="O39"/>
      <c r="P39"/>
      <c r="Q39"/>
    </row>
    <row r="40" spans="2:14" ht="15">
      <c r="B40" s="5" t="s">
        <v>108</v>
      </c>
      <c r="C40" s="5"/>
      <c r="N40" s="5" t="s">
        <v>111</v>
      </c>
    </row>
    <row r="41" spans="2:14" ht="15">
      <c r="B41" s="5" t="s">
        <v>110</v>
      </c>
      <c r="C41" s="5"/>
      <c r="N41" s="5" t="s">
        <v>112</v>
      </c>
    </row>
  </sheetData>
  <sheetProtection selectLockedCells="1" selectUnlockedCells="1"/>
  <mergeCells count="43">
    <mergeCell ref="B2:R2"/>
    <mergeCell ref="B5:B7"/>
    <mergeCell ref="C5:C7"/>
    <mergeCell ref="D5:F5"/>
    <mergeCell ref="G5:H5"/>
    <mergeCell ref="I5:J5"/>
    <mergeCell ref="K5:K6"/>
    <mergeCell ref="L5:L6"/>
    <mergeCell ref="M5:M6"/>
    <mergeCell ref="N5:P5"/>
    <mergeCell ref="Q5:R5"/>
    <mergeCell ref="B18:C19"/>
    <mergeCell ref="D18:F18"/>
    <mergeCell ref="G18:H18"/>
    <mergeCell ref="I18:J18"/>
    <mergeCell ref="N18:N20"/>
    <mergeCell ref="D19:J19"/>
    <mergeCell ref="O19:P19"/>
    <mergeCell ref="Q19:R19"/>
    <mergeCell ref="B20:C20"/>
    <mergeCell ref="D20:J20"/>
    <mergeCell ref="O20:R20"/>
    <mergeCell ref="B22:B24"/>
    <mergeCell ref="C22:C24"/>
    <mergeCell ref="D22:F22"/>
    <mergeCell ref="G22:H22"/>
    <mergeCell ref="I22:J22"/>
    <mergeCell ref="K22:K23"/>
    <mergeCell ref="L22:L23"/>
    <mergeCell ref="M22:M23"/>
    <mergeCell ref="B37:C37"/>
    <mergeCell ref="D37:J37"/>
    <mergeCell ref="O37:R37"/>
    <mergeCell ref="N22:P22"/>
    <mergeCell ref="Q22:R22"/>
    <mergeCell ref="B35:C36"/>
    <mergeCell ref="D35:F35"/>
    <mergeCell ref="G35:H35"/>
    <mergeCell ref="I35:J35"/>
    <mergeCell ref="N35:N37"/>
    <mergeCell ref="D36:J36"/>
    <mergeCell ref="O36:P36"/>
    <mergeCell ref="Q36:R36"/>
  </mergeCells>
  <hyperlinks>
    <hyperlink ref="N39" r:id="rId1" display="試算システム(今回豊田市)"/>
    <hyperlink ref="N40" r:id="rId2" display="シミュレーションサイト"/>
    <hyperlink ref="N41" r:id="rId3" display="算定(今回豊田市で)"/>
  </hyperlinks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789597e6d2d9574a</cp:lastModifiedBy>
  <dcterms:created xsi:type="dcterms:W3CDTF">2023-07-22T02:50:03Z</dcterms:created>
  <dcterms:modified xsi:type="dcterms:W3CDTF">2023-07-22T02:50:35Z</dcterms:modified>
  <cp:category/>
  <cp:version/>
  <cp:contentType/>
  <cp:contentStatus/>
</cp:coreProperties>
</file>